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ord de Financas\2018\LAI\"/>
    </mc:Choice>
  </mc:AlternateContent>
  <bookViews>
    <workbookView xWindow="0" yWindow="0" windowWidth="25200" windowHeight="11160"/>
  </bookViews>
  <sheets>
    <sheet name="BP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definedNames>
    <definedName name="_xlnm.Print_Area" localSheetId="0">BP!$A$1:$L$100</definedName>
    <definedName name="_xlnm.Print_Area" localSheetId="4">DFC!$A$1:$O$57</definedName>
    <definedName name="_xlnm.Print_Area" localSheetId="3">DMPL!$A$1:$O$48</definedName>
    <definedName name="_xlnm.Print_Area" localSheetId="2">DRA!$A$1:$P$24</definedName>
    <definedName name="_xlnm.Print_Area" localSheetId="1">DRE!$A$1:$Q$59</definedName>
    <definedName name="_xlnm.Print_Area" localSheetId="5">DVA!$A$1:$O$56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6" l="1"/>
  <c r="J50" i="6"/>
  <c r="H44" i="6"/>
  <c r="P44" i="6"/>
  <c r="R44" i="6"/>
  <c r="J44" i="6"/>
  <c r="R38" i="6"/>
  <c r="P38" i="6"/>
  <c r="N38" i="6"/>
  <c r="L38" i="6"/>
  <c r="J38" i="6"/>
  <c r="H38" i="6"/>
  <c r="H18" i="6"/>
  <c r="J13" i="6"/>
  <c r="H13" i="6"/>
  <c r="H20" i="6" s="1"/>
  <c r="H24" i="6" s="1"/>
  <c r="H29" i="6" s="1"/>
  <c r="R51" i="5"/>
  <c r="P51" i="5"/>
  <c r="R50" i="5"/>
  <c r="R49" i="5"/>
  <c r="H45" i="5"/>
  <c r="N43" i="5"/>
  <c r="H43" i="5"/>
  <c r="J21" i="5"/>
  <c r="H21" i="5"/>
  <c r="N18" i="5"/>
  <c r="M12" i="5"/>
  <c r="N39" i="4"/>
  <c r="H37" i="4"/>
  <c r="N37" i="4" s="1"/>
  <c r="N36" i="4"/>
  <c r="N33" i="4"/>
  <c r="N31" i="4"/>
  <c r="N22" i="4"/>
  <c r="N20" i="4"/>
  <c r="N19" i="4"/>
  <c r="N16" i="4"/>
  <c r="N14" i="4"/>
  <c r="L28" i="4"/>
  <c r="H28" i="4"/>
  <c r="F28" i="4"/>
  <c r="A3" i="4"/>
  <c r="A2" i="4"/>
  <c r="O17" i="3"/>
  <c r="M17" i="3"/>
  <c r="K17" i="3"/>
  <c r="J26" i="4" s="1"/>
  <c r="N26" i="4" s="1"/>
  <c r="I15" i="3"/>
  <c r="I17" i="3" s="1"/>
  <c r="J43" i="4" s="1"/>
  <c r="N43" i="4" s="1"/>
  <c r="U8" i="3"/>
  <c r="S8" i="3"/>
  <c r="Q8" i="3"/>
  <c r="O8" i="3"/>
  <c r="N8" i="6" s="1"/>
  <c r="N8" i="5" s="1"/>
  <c r="M8" i="3"/>
  <c r="L8" i="6" s="1"/>
  <c r="L8" i="5" s="1"/>
  <c r="K8" i="3"/>
  <c r="J8" i="6" s="1"/>
  <c r="J8" i="5" s="1"/>
  <c r="I8" i="3"/>
  <c r="H8" i="6" s="1"/>
  <c r="H8" i="5" s="1"/>
  <c r="A5" i="3"/>
  <c r="L18" i="5"/>
  <c r="L44" i="6"/>
  <c r="J39" i="5"/>
  <c r="H39" i="5"/>
  <c r="X46" i="2"/>
  <c r="R27" i="6"/>
  <c r="P27" i="6"/>
  <c r="R46" i="2"/>
  <c r="P46" i="2"/>
  <c r="L27" i="6"/>
  <c r="L46" i="2"/>
  <c r="J46" i="2"/>
  <c r="X36" i="2"/>
  <c r="J17" i="5"/>
  <c r="R48" i="6"/>
  <c r="P48" i="6"/>
  <c r="P50" i="6" s="1"/>
  <c r="N48" i="6"/>
  <c r="L48" i="6"/>
  <c r="R17" i="6"/>
  <c r="P17" i="6"/>
  <c r="N17" i="6"/>
  <c r="L17" i="6"/>
  <c r="R16" i="6"/>
  <c r="N16" i="6"/>
  <c r="L16" i="6"/>
  <c r="T36" i="2"/>
  <c r="R36" i="2"/>
  <c r="P36" i="2"/>
  <c r="L36" i="2"/>
  <c r="J36" i="2"/>
  <c r="L24" i="2"/>
  <c r="J24" i="2"/>
  <c r="T14" i="2"/>
  <c r="T16" i="2" s="1"/>
  <c r="T41" i="2" s="1"/>
  <c r="R14" i="2"/>
  <c r="R16" i="2" s="1"/>
  <c r="R41" i="2" s="1"/>
  <c r="J14" i="2"/>
  <c r="J16" i="2" s="1"/>
  <c r="J25" i="2" s="1"/>
  <c r="J41" i="2" s="1"/>
  <c r="J48" i="2" s="1"/>
  <c r="R12" i="6"/>
  <c r="R13" i="6" s="1"/>
  <c r="P12" i="6"/>
  <c r="N12" i="6"/>
  <c r="N13" i="6" s="1"/>
  <c r="L12" i="6"/>
  <c r="L13" i="6" s="1"/>
  <c r="X12" i="2"/>
  <c r="X14" i="2" s="1"/>
  <c r="X16" i="2" s="1"/>
  <c r="X41" i="2" s="1"/>
  <c r="X48" i="2" s="1"/>
  <c r="X53" i="2" s="1"/>
  <c r="X57" i="2" s="1"/>
  <c r="P13" i="6"/>
  <c r="L14" i="2"/>
  <c r="L16" i="2" s="1"/>
  <c r="X8" i="2"/>
  <c r="V8" i="2"/>
  <c r="T8" i="2"/>
  <c r="R8" i="2"/>
  <c r="P8" i="2"/>
  <c r="N8" i="2"/>
  <c r="L8" i="2"/>
  <c r="J8" i="2"/>
  <c r="A5" i="2"/>
  <c r="R43" i="5"/>
  <c r="R45" i="5"/>
  <c r="P45" i="5"/>
  <c r="L84" i="1"/>
  <c r="L86" i="1" s="1"/>
  <c r="R44" i="5"/>
  <c r="P44" i="5"/>
  <c r="N44" i="5"/>
  <c r="H44" i="5"/>
  <c r="R36" i="5"/>
  <c r="L36" i="5"/>
  <c r="R35" i="5"/>
  <c r="P35" i="5"/>
  <c r="N35" i="5"/>
  <c r="H35" i="5"/>
  <c r="R34" i="5"/>
  <c r="N34" i="5"/>
  <c r="H34" i="5"/>
  <c r="R33" i="5"/>
  <c r="L33" i="5"/>
  <c r="R32" i="5"/>
  <c r="P32" i="5"/>
  <c r="L32" i="5"/>
  <c r="R31" i="5"/>
  <c r="P31" i="5"/>
  <c r="N31" i="5"/>
  <c r="H31" i="5"/>
  <c r="J61" i="1"/>
  <c r="A58" i="1"/>
  <c r="L38" i="1"/>
  <c r="J38" i="1"/>
  <c r="L50" i="5"/>
  <c r="H50" i="5"/>
  <c r="L49" i="5"/>
  <c r="J34" i="1"/>
  <c r="L28" i="5"/>
  <c r="L26" i="1"/>
  <c r="J26" i="1"/>
  <c r="N27" i="5"/>
  <c r="L27" i="5"/>
  <c r="H27" i="5"/>
  <c r="L26" i="5"/>
  <c r="H25" i="5"/>
  <c r="N24" i="5"/>
  <c r="H24" i="5"/>
  <c r="L18" i="1"/>
  <c r="J18" i="1"/>
  <c r="N20" i="6" l="1"/>
  <c r="L18" i="6"/>
  <c r="L20" i="6" s="1"/>
  <c r="L24" i="6" s="1"/>
  <c r="L29" i="6" s="1"/>
  <c r="N18" i="6"/>
  <c r="R18" i="6"/>
  <c r="R20" i="6"/>
  <c r="H54" i="6"/>
  <c r="H64" i="6" s="1"/>
  <c r="R48" i="2"/>
  <c r="R53" i="2" s="1"/>
  <c r="R57" i="2" s="1"/>
  <c r="H12" i="5"/>
  <c r="H22" i="5" s="1"/>
  <c r="J53" i="2"/>
  <c r="J57" i="2" s="1"/>
  <c r="J39" i="1"/>
  <c r="J41" i="1" s="1"/>
  <c r="L25" i="2"/>
  <c r="L41" i="2" s="1"/>
  <c r="L48" i="2" s="1"/>
  <c r="A5" i="6"/>
  <c r="A5" i="5"/>
  <c r="A6" i="4"/>
  <c r="N17" i="5"/>
  <c r="N22" i="6"/>
  <c r="N24" i="6" s="1"/>
  <c r="N29" i="6" s="1"/>
  <c r="N36" i="2"/>
  <c r="N46" i="2"/>
  <c r="R24" i="5"/>
  <c r="P24" i="5"/>
  <c r="L24" i="5"/>
  <c r="H26" i="5"/>
  <c r="N26" i="5"/>
  <c r="R27" i="5"/>
  <c r="P27" i="5"/>
  <c r="H28" i="5"/>
  <c r="N28" i="5"/>
  <c r="H49" i="5"/>
  <c r="H51" i="5" s="1"/>
  <c r="N49" i="5"/>
  <c r="N33" i="5"/>
  <c r="N36" i="5"/>
  <c r="J75" i="1"/>
  <c r="N46" i="5"/>
  <c r="P16" i="6"/>
  <c r="P18" i="6" s="1"/>
  <c r="P20" i="6" s="1"/>
  <c r="V46" i="2"/>
  <c r="F45" i="4"/>
  <c r="J20" i="6"/>
  <c r="J24" i="6" s="1"/>
  <c r="J29" i="6" s="1"/>
  <c r="L25" i="5"/>
  <c r="N25" i="5"/>
  <c r="N29" i="5" s="1"/>
  <c r="R26" i="5"/>
  <c r="P26" i="5"/>
  <c r="R28" i="5"/>
  <c r="P28" i="5"/>
  <c r="J51" i="5"/>
  <c r="L34" i="1"/>
  <c r="L39" i="1" s="1"/>
  <c r="L41" i="1" s="1"/>
  <c r="N50" i="5"/>
  <c r="L31" i="5"/>
  <c r="R37" i="5"/>
  <c r="N32" i="5"/>
  <c r="H33" i="5"/>
  <c r="P34" i="5"/>
  <c r="L35" i="5"/>
  <c r="H36" i="5"/>
  <c r="L75" i="1"/>
  <c r="L44" i="5"/>
  <c r="L46" i="5" s="1"/>
  <c r="J84" i="1"/>
  <c r="J86" i="1" s="1"/>
  <c r="N14" i="2"/>
  <c r="N16" i="2" s="1"/>
  <c r="V14" i="2"/>
  <c r="V16" i="2" s="1"/>
  <c r="P17" i="5"/>
  <c r="P22" i="6"/>
  <c r="H45" i="4"/>
  <c r="P25" i="5"/>
  <c r="R25" i="5"/>
  <c r="L51" i="5"/>
  <c r="N37" i="5"/>
  <c r="H32" i="5"/>
  <c r="J37" i="5"/>
  <c r="P33" i="5"/>
  <c r="L34" i="5"/>
  <c r="P36" i="5"/>
  <c r="L20" i="5"/>
  <c r="J46" i="5"/>
  <c r="P46" i="5"/>
  <c r="R46" i="5"/>
  <c r="R24" i="6"/>
  <c r="R29" i="6" s="1"/>
  <c r="P14" i="2"/>
  <c r="P16" i="2" s="1"/>
  <c r="P41" i="2" s="1"/>
  <c r="P48" i="2" s="1"/>
  <c r="V36" i="2"/>
  <c r="L22" i="6"/>
  <c r="L17" i="5"/>
  <c r="R22" i="6"/>
  <c r="R17" i="5"/>
  <c r="L45" i="4"/>
  <c r="T46" i="2"/>
  <c r="T48" i="2" s="1"/>
  <c r="T53" i="2" s="1"/>
  <c r="T57" i="2" s="1"/>
  <c r="R50" i="6"/>
  <c r="L39" i="5"/>
  <c r="N27" i="6"/>
  <c r="J54" i="6"/>
  <c r="L50" i="6"/>
  <c r="N44" i="6"/>
  <c r="N39" i="5"/>
  <c r="J18" i="6"/>
  <c r="N50" i="6"/>
  <c r="J64" i="6" l="1"/>
  <c r="H37" i="5"/>
  <c r="N41" i="2"/>
  <c r="N48" i="2" s="1"/>
  <c r="N53" i="2" s="1"/>
  <c r="N57" i="2" s="1"/>
  <c r="P24" i="6"/>
  <c r="P29" i="6" s="1"/>
  <c r="H29" i="5"/>
  <c r="H38" i="5" s="1"/>
  <c r="H40" i="5" s="1"/>
  <c r="H46" i="5"/>
  <c r="P37" i="5"/>
  <c r="P52" i="6"/>
  <c r="P54" i="6" s="1"/>
  <c r="P64" i="6" s="1"/>
  <c r="P12" i="5"/>
  <c r="P22" i="5" s="1"/>
  <c r="Q11" i="3"/>
  <c r="Q19" i="3" s="1"/>
  <c r="L12" i="5"/>
  <c r="L22" i="5" s="1"/>
  <c r="L53" i="2"/>
  <c r="L57" i="2" s="1"/>
  <c r="J12" i="5"/>
  <c r="J22" i="5" s="1"/>
  <c r="N51" i="5"/>
  <c r="P29" i="5"/>
  <c r="I11" i="3"/>
  <c r="J93" i="1"/>
  <c r="J95" i="1" s="1"/>
  <c r="J97" i="1" s="1"/>
  <c r="J102" i="1" s="1"/>
  <c r="J29" i="5"/>
  <c r="L37" i="5"/>
  <c r="D28" i="4"/>
  <c r="N12" i="5"/>
  <c r="N22" i="5" s="1"/>
  <c r="N38" i="5" s="1"/>
  <c r="N40" i="5" s="1"/>
  <c r="P53" i="2"/>
  <c r="P57" i="2" s="1"/>
  <c r="V41" i="2"/>
  <c r="V48" i="2" s="1"/>
  <c r="V53" i="2" s="1"/>
  <c r="V57" i="2" s="1"/>
  <c r="L29" i="5"/>
  <c r="R29" i="5"/>
  <c r="J38" i="5" l="1"/>
  <c r="J40" i="5" s="1"/>
  <c r="J53" i="5" s="1"/>
  <c r="H53" i="5"/>
  <c r="P40" i="5"/>
  <c r="P53" i="5" s="1"/>
  <c r="D45" i="4"/>
  <c r="J42" i="4"/>
  <c r="N42" i="4" s="1"/>
  <c r="I19" i="3"/>
  <c r="R52" i="6"/>
  <c r="R54" i="6" s="1"/>
  <c r="R64" i="6" s="1"/>
  <c r="R12" i="5"/>
  <c r="R22" i="5" s="1"/>
  <c r="R40" i="5" s="1"/>
  <c r="R53" i="5" s="1"/>
  <c r="R55" i="5" s="1"/>
  <c r="S11" i="3"/>
  <c r="S19" i="3" s="1"/>
  <c r="L52" i="6"/>
  <c r="L54" i="6" s="1"/>
  <c r="L64" i="6" s="1"/>
  <c r="M11" i="3"/>
  <c r="M19" i="3" s="1"/>
  <c r="N52" i="6"/>
  <c r="N54" i="6" s="1"/>
  <c r="N64" i="6" s="1"/>
  <c r="O11" i="3"/>
  <c r="O19" i="3" s="1"/>
  <c r="L38" i="5"/>
  <c r="L40" i="5" s="1"/>
  <c r="L53" i="5" s="1"/>
  <c r="N53" i="5"/>
  <c r="K11" i="3"/>
  <c r="L93" i="1"/>
  <c r="L95" i="1" s="1"/>
  <c r="L97" i="1" s="1"/>
  <c r="L102" i="1" s="1"/>
  <c r="R58" i="5" l="1"/>
  <c r="P54" i="5"/>
  <c r="P55" i="5" s="1"/>
  <c r="J25" i="4"/>
  <c r="N25" i="4" s="1"/>
  <c r="K19" i="3"/>
  <c r="N54" i="5" l="1"/>
  <c r="N55" i="5" s="1"/>
  <c r="P58" i="5"/>
  <c r="J28" i="4" l="1"/>
  <c r="N58" i="5"/>
  <c r="L54" i="5"/>
  <c r="L55" i="5" s="1"/>
  <c r="J55" i="5" l="1"/>
  <c r="L58" i="5"/>
  <c r="J45" i="4"/>
  <c r="J58" i="5" l="1"/>
  <c r="H54" i="5"/>
  <c r="H55" i="5" s="1"/>
  <c r="H58" i="5" s="1"/>
  <c r="N28" i="4" l="1"/>
  <c r="N45" i="4" l="1"/>
  <c r="P45" i="4" s="1"/>
</calcChain>
</file>

<file path=xl/sharedStrings.xml><?xml version="1.0" encoding="utf-8"?>
<sst xmlns="http://schemas.openxmlformats.org/spreadsheetml/2006/main" count="233" uniqueCount="177">
  <si>
    <t>SUAPE COMPLEXO INDUSTRIAL PORTUÁRIO GOV. ERALDO GUEIROS</t>
  </si>
  <si>
    <t>CNPJ Nº 11.448.933/0001-62</t>
  </si>
  <si>
    <t>BALANÇO PATRIMONIAL</t>
  </si>
  <si>
    <t>DOS EXERCÍCIOS FINDOS EM 31 DE DEZEMBRO DE 2017 E 2016</t>
  </si>
  <si>
    <t>(em milhares de reais)</t>
  </si>
  <si>
    <t>Nota</t>
  </si>
  <si>
    <t>2012</t>
  </si>
  <si>
    <t>2011</t>
  </si>
  <si>
    <t>A T I V O</t>
  </si>
  <si>
    <t>(Reapresentado)</t>
  </si>
  <si>
    <t>Original</t>
  </si>
  <si>
    <t>CIRCULANTE</t>
  </si>
  <si>
    <t>Caixa e equivalentes de caixa</t>
  </si>
  <si>
    <t>Contas a receber</t>
  </si>
  <si>
    <t>Títulos a receber</t>
  </si>
  <si>
    <t>Devedores diversos</t>
  </si>
  <si>
    <t>Tributos a recuperar</t>
  </si>
  <si>
    <t>Outros créditos</t>
  </si>
  <si>
    <t>Total do circulante</t>
  </si>
  <si>
    <t>NÃO CIRCULANTE</t>
  </si>
  <si>
    <t>Realizável a Longo Prazo</t>
  </si>
  <si>
    <t xml:space="preserve">Contas a receber </t>
  </si>
  <si>
    <t>Cauções e depósitos vinculados</t>
  </si>
  <si>
    <t>Créditos fiscais</t>
  </si>
  <si>
    <t xml:space="preserve">Outros créditos </t>
  </si>
  <si>
    <t>Investimentos</t>
  </si>
  <si>
    <t>Imobilizado</t>
  </si>
  <si>
    <t>Custo de aquisição</t>
  </si>
  <si>
    <t>Avaliação a valor justo</t>
  </si>
  <si>
    <t>Depreciação acumulada</t>
  </si>
  <si>
    <t>Intangível</t>
  </si>
  <si>
    <t xml:space="preserve">Custo de aquisição </t>
  </si>
  <si>
    <t>Amortização acumulada</t>
  </si>
  <si>
    <t>Total do não circulante</t>
  </si>
  <si>
    <t>TOTAL DO ATIVO</t>
  </si>
  <si>
    <t>Vitor Pavesi</t>
  </si>
  <si>
    <t>Glauber Ramos Oliveira de Assis</t>
  </si>
  <si>
    <t>CPF nº 087.104.794-22</t>
  </si>
  <si>
    <t>CPF nº 027.784.974-80</t>
  </si>
  <si>
    <t>Diretor Administrativo-Financeiro</t>
  </si>
  <si>
    <t>Contador CRC/PE 017099/O-9</t>
  </si>
  <si>
    <t>P A S S I V O</t>
  </si>
  <si>
    <t>Empréstimos e financiamentos</t>
  </si>
  <si>
    <t>Fornecedores</t>
  </si>
  <si>
    <t>Cauções e retenções contratuais</t>
  </si>
  <si>
    <t>Obrigações sociais e tributárias</t>
  </si>
  <si>
    <t>Provisões para férias e respectivos encargos sociais</t>
  </si>
  <si>
    <t>Débitos de convênios - pessoal cedido</t>
  </si>
  <si>
    <t>Juros sobre o capital próprio</t>
  </si>
  <si>
    <t>Outras obrigações</t>
  </si>
  <si>
    <t xml:space="preserve">Obrigações sociais e tributárias </t>
  </si>
  <si>
    <t>Recursos Petrobrás S.A. (Refinaria)</t>
  </si>
  <si>
    <t>Receitas diferidas - subvenções governamentais</t>
  </si>
  <si>
    <t>Tributos diferidos</t>
  </si>
  <si>
    <t>Provisão para contingências</t>
  </si>
  <si>
    <t xml:space="preserve">Outras Obrigações </t>
  </si>
  <si>
    <t>Recursos da União</t>
  </si>
  <si>
    <t>PATRIMÔNIO LÍQUIDO</t>
  </si>
  <si>
    <t>Capital social</t>
  </si>
  <si>
    <t>Reservas de capital</t>
  </si>
  <si>
    <t>Ajuste de avaliação patrimonial</t>
  </si>
  <si>
    <t>Lucros (prejuízos) acumulados</t>
  </si>
  <si>
    <t>Recursos destinados a aumento de capital</t>
  </si>
  <si>
    <t>Total do patrimônio líquido</t>
  </si>
  <si>
    <t>TOTAL DO PASSIVO</t>
  </si>
  <si>
    <t>DEMONSTRAÇÃO DO RESULTADO</t>
  </si>
  <si>
    <t>RECEITAS OPERACIONAIS</t>
  </si>
  <si>
    <t>Tarifas portuárias, arrendamentos e aluguéis</t>
  </si>
  <si>
    <t>Outras receitas</t>
  </si>
  <si>
    <t>Deduções da receita bruta</t>
  </si>
  <si>
    <t>RECEITA LÍQUIDA</t>
  </si>
  <si>
    <t>CUSTOS DOS SERVIÇOS PRESTADOS</t>
  </si>
  <si>
    <t xml:space="preserve">Pessoal </t>
  </si>
  <si>
    <t xml:space="preserve">Serviços de terceiros </t>
  </si>
  <si>
    <t xml:space="preserve">Aluguéis </t>
  </si>
  <si>
    <t xml:space="preserve">Depreciações e amortizações </t>
  </si>
  <si>
    <t xml:space="preserve">Gerais e outros </t>
  </si>
  <si>
    <t>LUCRO BRUTO</t>
  </si>
  <si>
    <t>DESPESAS OPERACIONAIS</t>
  </si>
  <si>
    <t>Pessoal</t>
  </si>
  <si>
    <t>Material</t>
  </si>
  <si>
    <t>Serviços de terceiros</t>
  </si>
  <si>
    <t>Aluguéis</t>
  </si>
  <si>
    <t>Depreciações e amortizações</t>
  </si>
  <si>
    <t>Tributárias</t>
  </si>
  <si>
    <t>Gerais e outras</t>
  </si>
  <si>
    <t>Receitas (despesas) de outras atividades</t>
  </si>
  <si>
    <t>RESULTADO OPERACIONAL ANTES DO</t>
  </si>
  <si>
    <t>RESULTADO FINANCEIRO</t>
  </si>
  <si>
    <t>RECEITAS (DESPESAS) FINANCEIRAS</t>
  </si>
  <si>
    <t>Receitas financeiras</t>
  </si>
  <si>
    <t>Despesas financeiras</t>
  </si>
  <si>
    <t>LUCRO ANTES DA CONTRIBUIÇÃO SOCIAL</t>
  </si>
  <si>
    <t>E DO IMPOSTO DE RENDA</t>
  </si>
  <si>
    <t>Provisão para Contribuição Social</t>
  </si>
  <si>
    <t>Provisão para Imposto de Renda</t>
  </si>
  <si>
    <t>LUCRO ANTES DA REVERSÃO DE CRÉDITOS FISCAIS</t>
  </si>
  <si>
    <t>Reversão de créditos fiscais</t>
  </si>
  <si>
    <t>LUCRO LÍQUIDO DO EXERCÍCIO</t>
  </si>
  <si>
    <t>DEMONSTRAÇÃO DO RESULTADO ABRANGENTE</t>
  </si>
  <si>
    <t>Outros resultados abrangentes :</t>
  </si>
  <si>
    <t>Realização do ajuste de avaliação patrimonial por depreciação</t>
  </si>
  <si>
    <t>Tributos diferidos sobre o ajuste de avaliação patrimonial</t>
  </si>
  <si>
    <t>Subvenções governamentais - Convênio CPRH</t>
  </si>
  <si>
    <t>Resultado abrangente total</t>
  </si>
  <si>
    <t>RESULTADO ABRANGENTE DO EXERCÍCIO</t>
  </si>
  <si>
    <t>DEMONSTRAÇÃO DAS MUTAÇÕES DO PATRIMÔNIO LÍQUIDO</t>
  </si>
  <si>
    <t>Capital Social</t>
  </si>
  <si>
    <t>Reservas de Capital</t>
  </si>
  <si>
    <t>Ajuste de Avaliação Patrimonial</t>
  </si>
  <si>
    <t>Lucros (Prejuízos) Acumulados</t>
  </si>
  <si>
    <t>Recursos Dest. Aum. Capital</t>
  </si>
  <si>
    <t>Total</t>
  </si>
  <si>
    <t>- Aumento de capital do Governo do Estado de Pernambuco:</t>
  </si>
  <si>
    <t>Decorrente de inversões financeiras</t>
  </si>
  <si>
    <t>- Subvenções governamentais - Convênio CPRH</t>
  </si>
  <si>
    <t>- Recursos do Governo do Estado de Pernambuco</t>
  </si>
  <si>
    <t>- Resultado abrangente do exercício</t>
  </si>
  <si>
    <t>- Realização do ajuste de avaliação patrimonial:</t>
  </si>
  <si>
    <t>Pela depreciação de bens classificados no imobilizado</t>
  </si>
  <si>
    <t>Atualização do passivo fiscal diferido</t>
  </si>
  <si>
    <t>Saldos em 31 de dezembro de 2015</t>
  </si>
  <si>
    <t>Incorporação de bens</t>
  </si>
  <si>
    <t>Lucro líquido do exercício</t>
  </si>
  <si>
    <t>Outros resultados abrangentes</t>
  </si>
  <si>
    <t>Saldos em 31 de dezembro de 2016</t>
  </si>
  <si>
    <t>Saldos em 31 de dezembro de 2017</t>
  </si>
  <si>
    <t>DEMONSTRAÇÃO DO FLUXO DE CAIXA</t>
  </si>
  <si>
    <t>FLUXO DE CAIXA PROVENIENTE DAS ATIVIDADES OPERACIONAIS</t>
  </si>
  <si>
    <t>Lucros antes da Contribuição Social e do Imposto de Renda</t>
  </si>
  <si>
    <t>Ajustes para conciliar o lucro do exercício com recursos provenientes</t>
  </si>
  <si>
    <t>das atividade operacionais:</t>
  </si>
  <si>
    <t>Subvenções governamentais</t>
  </si>
  <si>
    <t>Provisão (reversão) de créditos fiscais</t>
  </si>
  <si>
    <t>Créditos de liquidação duvidosa</t>
  </si>
  <si>
    <t>(Reversão) Provisão para contingências</t>
  </si>
  <si>
    <t>(Aumento) / Redução de Ativos</t>
  </si>
  <si>
    <t>Títulos a receber (créditos de alienações de terrenos)</t>
  </si>
  <si>
    <t>Tributos e contribuições a recuperar</t>
  </si>
  <si>
    <t>Aumento / (Redução) de Passivos</t>
  </si>
  <si>
    <t>Outros passivos</t>
  </si>
  <si>
    <t>Caixa gerado pelas operações</t>
  </si>
  <si>
    <t>Imposto de Renda e Contribuição Social sobre o Lucro Líquido pagos</t>
  </si>
  <si>
    <t>CAIXA LÍQUIDO PROVENIENTE DAS ATIVIDADES OPERACIONAIS</t>
  </si>
  <si>
    <t>FLUXOS DE CAIXA DAS ATIVIDADES DE FINANCIAMENTO</t>
  </si>
  <si>
    <t>Recursos do Estado de Pernambuco</t>
  </si>
  <si>
    <t>Recursos da Petrobrás S.A. (Refinaria)</t>
  </si>
  <si>
    <t>Convênio - C.P.R.H.</t>
  </si>
  <si>
    <t>CAIXA LÍQUIDO PROVENIENTE DAS ATIVIDADES DE FINANCIAMENTO</t>
  </si>
  <si>
    <t>FLUXOS DE CAIXA DAS ATIVIDADES DE INVESTIMENTO</t>
  </si>
  <si>
    <t>Aquisições de imobilizado</t>
  </si>
  <si>
    <t>Aquisições de intangíveis</t>
  </si>
  <si>
    <t>CAIXA LÍQUIDO UTILIZADO NAS ATIVIDADES DE INVESTIMENTO</t>
  </si>
  <si>
    <t>VARIAÇÃO LÍQUIDA DE CAIXA</t>
  </si>
  <si>
    <t>CAIXA E EQUIVALENTES DE CAIXA NO INÍCIO DO EXERCÍCIO</t>
  </si>
  <si>
    <t>CAIXA E EQUIVALENTES DE CAIXA NO FIM DO EXERCÍCIO</t>
  </si>
  <si>
    <t>DEMONSTRAÇÃO DO VALOR ADICIONADO</t>
  </si>
  <si>
    <t>Receitas</t>
  </si>
  <si>
    <t>Remuneração direta</t>
  </si>
  <si>
    <t>Insumos adquiridos de terceiros</t>
  </si>
  <si>
    <t>Materiais, energia e outros</t>
  </si>
  <si>
    <t>Valor adicionado bruto</t>
  </si>
  <si>
    <t>Valor adicionado líquido produzido pela entidade</t>
  </si>
  <si>
    <t>Valor adicionado recebido em transferência</t>
  </si>
  <si>
    <t>VALOR ADICIONADO TOTAL A DISTRIBUIR</t>
  </si>
  <si>
    <t>DISTRIBUIÇÃO DO VALOR ADICIONADO</t>
  </si>
  <si>
    <t>FGTS</t>
  </si>
  <si>
    <t>Benefícios</t>
  </si>
  <si>
    <t>Impostos, Taxas e Contribuições</t>
  </si>
  <si>
    <t>Federais</t>
  </si>
  <si>
    <t>Estaduais</t>
  </si>
  <si>
    <t>Municipais</t>
  </si>
  <si>
    <t>Remuneração de capitais de terceiros</t>
  </si>
  <si>
    <t>Juros</t>
  </si>
  <si>
    <t>Outras</t>
  </si>
  <si>
    <t>Lucros retidos</t>
  </si>
  <si>
    <t>VALOR ADICIONADO DISTRIBUÍDO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</si>
</sst>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sz val="11"/>
      <color theme="1"/>
      <name val="Calibri Light"/>
      <family val="1"/>
      <scheme val="major"/>
    </font>
    <font>
      <sz val="9"/>
      <color theme="1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 Light"/>
      <family val="1"/>
      <scheme val="major"/>
    </font>
    <font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Georgia"/>
      <family val="1"/>
    </font>
    <font>
      <sz val="10"/>
      <name val="Calibri Light"/>
      <family val="1"/>
      <scheme val="major"/>
    </font>
    <font>
      <b/>
      <sz val="10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Border="1" applyAlignment="1">
      <alignment horizontal="center"/>
    </xf>
    <xf numFmtId="165" fontId="3" fillId="0" borderId="0" xfId="1" applyNumberFormat="1" applyFont="1"/>
    <xf numFmtId="0" fontId="4" fillId="0" borderId="0" xfId="1" applyNumberFormat="1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0" fillId="0" borderId="0" xfId="0" applyBorder="1"/>
    <xf numFmtId="165" fontId="0" fillId="0" borderId="0" xfId="1" applyNumberFormat="1" applyFont="1" applyBorder="1"/>
    <xf numFmtId="0" fontId="4" fillId="0" borderId="0" xfId="1" applyNumberFormat="1" applyFont="1" applyBorder="1" applyAlignment="1">
      <alignment horizontal="center"/>
    </xf>
    <xf numFmtId="164" fontId="0" fillId="0" borderId="0" xfId="1" applyFont="1" applyBorder="1"/>
    <xf numFmtId="0" fontId="4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6" fillId="0" borderId="0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7" fillId="0" borderId="0" xfId="0" applyFont="1"/>
    <xf numFmtId="0" fontId="4" fillId="0" borderId="0" xfId="0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6" fillId="0" borderId="0" xfId="1" applyNumberFormat="1" applyFont="1" applyBorder="1" applyAlignment="1">
      <alignment horizontal="center"/>
    </xf>
    <xf numFmtId="164" fontId="6" fillId="0" borderId="0" xfId="1" applyFont="1" applyBorder="1"/>
    <xf numFmtId="0" fontId="4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indent="2"/>
    </xf>
    <xf numFmtId="165" fontId="7" fillId="0" borderId="0" xfId="0" applyNumberFormat="1" applyFont="1"/>
    <xf numFmtId="0" fontId="5" fillId="0" borderId="0" xfId="0" applyFont="1" applyBorder="1" applyAlignment="1">
      <alignment horizontal="left" indent="2"/>
    </xf>
    <xf numFmtId="165" fontId="5" fillId="0" borderId="0" xfId="1" applyNumberFormat="1" applyFont="1" applyBorder="1"/>
    <xf numFmtId="165" fontId="5" fillId="0" borderId="2" xfId="1" applyNumberFormat="1" applyFont="1" applyBorder="1"/>
    <xf numFmtId="0" fontId="6" fillId="0" borderId="0" xfId="0" applyFont="1" applyBorder="1" applyAlignment="1">
      <alignment horizontal="left" indent="3"/>
    </xf>
    <xf numFmtId="165" fontId="6" fillId="0" borderId="2" xfId="1" applyNumberFormat="1" applyFont="1" applyBorder="1"/>
    <xf numFmtId="165" fontId="6" fillId="0" borderId="1" xfId="1" applyNumberFormat="1" applyFont="1" applyBorder="1"/>
    <xf numFmtId="0" fontId="8" fillId="0" borderId="0" xfId="0" applyFont="1"/>
    <xf numFmtId="0" fontId="9" fillId="0" borderId="0" xfId="0" applyNumberFormat="1" applyFont="1" applyAlignment="1">
      <alignment horizontal="center"/>
    </xf>
    <xf numFmtId="165" fontId="5" fillId="0" borderId="3" xfId="1" applyNumberFormat="1" applyFont="1" applyBorder="1"/>
    <xf numFmtId="0" fontId="7" fillId="0" borderId="0" xfId="0" applyFont="1" applyBorder="1"/>
    <xf numFmtId="165" fontId="7" fillId="0" borderId="0" xfId="1" applyNumberFormat="1" applyFont="1" applyBorder="1"/>
    <xf numFmtId="164" fontId="7" fillId="0" borderId="0" xfId="1" applyFont="1" applyBorder="1"/>
    <xf numFmtId="165" fontId="0" fillId="0" borderId="0" xfId="1" applyNumberFormat="1" applyFont="1"/>
    <xf numFmtId="164" fontId="0" fillId="0" borderId="0" xfId="1" applyFont="1"/>
    <xf numFmtId="0" fontId="7" fillId="0" borderId="0" xfId="0" applyFont="1" applyAlignment="1"/>
    <xf numFmtId="165" fontId="6" fillId="0" borderId="4" xfId="1" applyNumberFormat="1" applyFont="1" applyBorder="1"/>
    <xf numFmtId="165" fontId="0" fillId="0" borderId="0" xfId="0" applyNumberFormat="1"/>
    <xf numFmtId="0" fontId="2" fillId="0" borderId="0" xfId="0" applyFont="1" applyBorder="1" applyAlignment="1">
      <alignment horizontal="center" vertical="top"/>
    </xf>
    <xf numFmtId="0" fontId="9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0" fontId="10" fillId="0" borderId="0" xfId="0" applyFont="1" applyBorder="1"/>
    <xf numFmtId="165" fontId="10" fillId="0" borderId="0" xfId="1" applyNumberFormat="1" applyFont="1" applyBorder="1"/>
    <xf numFmtId="164" fontId="10" fillId="0" borderId="0" xfId="1" applyFont="1" applyBorder="1"/>
    <xf numFmtId="0" fontId="10" fillId="0" borderId="0" xfId="0" applyFont="1"/>
    <xf numFmtId="0" fontId="6" fillId="0" borderId="0" xfId="0" applyFont="1" applyBorder="1" applyAlignment="1">
      <alignment horizontal="left" indent="1"/>
    </xf>
    <xf numFmtId="165" fontId="5" fillId="0" borderId="1" xfId="1" applyNumberFormat="1" applyFont="1" applyBorder="1"/>
    <xf numFmtId="165" fontId="6" fillId="0" borderId="0" xfId="1" applyNumberFormat="1" applyFont="1" applyFill="1" applyBorder="1"/>
    <xf numFmtId="165" fontId="5" fillId="0" borderId="2" xfId="1" applyNumberFormat="1" applyFont="1" applyFill="1" applyBorder="1"/>
    <xf numFmtId="165" fontId="6" fillId="0" borderId="0" xfId="0" applyNumberFormat="1" applyFont="1" applyBorder="1"/>
    <xf numFmtId="165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165" fontId="7" fillId="0" borderId="0" xfId="1" applyNumberFormat="1" applyFont="1"/>
    <xf numFmtId="164" fontId="7" fillId="0" borderId="0" xfId="1" applyFont="1"/>
    <xf numFmtId="165" fontId="5" fillId="0" borderId="3" xfId="0" applyNumberFormat="1" applyFont="1" applyBorder="1"/>
    <xf numFmtId="165" fontId="8" fillId="0" borderId="0" xfId="1" applyNumberFormat="1" applyFont="1" applyBorder="1"/>
    <xf numFmtId="0" fontId="11" fillId="0" borderId="0" xfId="0" applyFont="1" applyAlignment="1"/>
    <xf numFmtId="165" fontId="11" fillId="0" borderId="0" xfId="0" applyNumberFormat="1" applyFont="1" applyAlignment="1"/>
    <xf numFmtId="10" fontId="7" fillId="0" borderId="0" xfId="2" applyNumberFormat="1" applyFont="1"/>
    <xf numFmtId="0" fontId="0" fillId="0" borderId="0" xfId="0" applyFont="1" applyBorder="1"/>
    <xf numFmtId="0" fontId="3" fillId="0" borderId="0" xfId="0" applyFont="1" applyBorder="1"/>
    <xf numFmtId="165" fontId="3" fillId="0" borderId="0" xfId="1" applyNumberFormat="1" applyFont="1" applyBorder="1"/>
    <xf numFmtId="164" fontId="3" fillId="0" borderId="0" xfId="1" applyFont="1" applyBorder="1"/>
    <xf numFmtId="0" fontId="12" fillId="0" borderId="0" xfId="0" applyFont="1" applyBorder="1" applyAlignment="1">
      <alignment horizontal="center"/>
    </xf>
    <xf numFmtId="165" fontId="6" fillId="0" borderId="1" xfId="1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wrapText="1"/>
    </xf>
    <xf numFmtId="164" fontId="5" fillId="0" borderId="1" xfId="1" applyFont="1" applyBorder="1" applyAlignment="1">
      <alignment horizontal="center" vertical="center"/>
    </xf>
    <xf numFmtId="0" fontId="6" fillId="0" borderId="0" xfId="0" applyFont="1"/>
    <xf numFmtId="165" fontId="5" fillId="0" borderId="0" xfId="1" applyNumberFormat="1" applyFont="1" applyBorder="1" applyAlignment="1">
      <alignment horizontal="center"/>
    </xf>
    <xf numFmtId="0" fontId="6" fillId="0" borderId="0" xfId="0" quotePrefix="1" applyFont="1" applyBorder="1" applyAlignment="1">
      <alignment horizontal="left" indent="1"/>
    </xf>
    <xf numFmtId="165" fontId="6" fillId="0" borderId="1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165" fontId="6" fillId="0" borderId="0" xfId="0" applyNumberFormat="1" applyFont="1"/>
    <xf numFmtId="164" fontId="6" fillId="0" borderId="0" xfId="1" applyFont="1"/>
    <xf numFmtId="165" fontId="6" fillId="0" borderId="0" xfId="1" applyNumberFormat="1" applyFont="1" applyFill="1" applyBorder="1" applyAlignment="1">
      <alignment horizontal="center"/>
    </xf>
    <xf numFmtId="165" fontId="5" fillId="0" borderId="3" xfId="1" applyNumberFormat="1" applyFont="1" applyBorder="1" applyAlignment="1">
      <alignment horizontal="center"/>
    </xf>
    <xf numFmtId="164" fontId="10" fillId="0" borderId="0" xfId="1" applyFont="1"/>
    <xf numFmtId="0" fontId="5" fillId="0" borderId="0" xfId="0" quotePrefix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65" fontId="13" fillId="0" borderId="1" xfId="1" applyNumberFormat="1" applyFont="1" applyFill="1" applyBorder="1"/>
    <xf numFmtId="165" fontId="13" fillId="0" borderId="0" xfId="1" applyNumberFormat="1" applyFont="1" applyFill="1" applyBorder="1"/>
    <xf numFmtId="165" fontId="4" fillId="0" borderId="0" xfId="0" applyNumberFormat="1" applyFont="1"/>
    <xf numFmtId="165" fontId="13" fillId="0" borderId="2" xfId="1" applyNumberFormat="1" applyFont="1" applyFill="1" applyBorder="1"/>
    <xf numFmtId="164" fontId="5" fillId="0" borderId="0" xfId="1" applyFont="1" applyBorder="1"/>
    <xf numFmtId="165" fontId="6" fillId="0" borderId="2" xfId="1" applyNumberFormat="1" applyFont="1" applyFill="1" applyBorder="1"/>
    <xf numFmtId="165" fontId="14" fillId="0" borderId="0" xfId="1" applyNumberFormat="1" applyFont="1" applyFill="1" applyBorder="1"/>
    <xf numFmtId="165" fontId="14" fillId="0" borderId="2" xfId="1" applyNumberFormat="1" applyFont="1" applyFill="1" applyBorder="1"/>
    <xf numFmtId="4" fontId="6" fillId="0" borderId="0" xfId="0" applyNumberFormat="1" applyFont="1"/>
    <xf numFmtId="9" fontId="6" fillId="0" borderId="0" xfId="2" applyFont="1"/>
    <xf numFmtId="165" fontId="14" fillId="0" borderId="1" xfId="1" applyNumberFormat="1" applyFont="1" applyFill="1" applyBorder="1"/>
    <xf numFmtId="165" fontId="14" fillId="0" borderId="3" xfId="1" applyNumberFormat="1" applyFont="1" applyFill="1" applyBorder="1"/>
    <xf numFmtId="43" fontId="7" fillId="0" borderId="0" xfId="0" applyNumberFormat="1" applyFont="1"/>
    <xf numFmtId="165" fontId="6" fillId="0" borderId="1" xfId="1" applyNumberFormat="1" applyFont="1" applyFill="1" applyBorder="1"/>
    <xf numFmtId="165" fontId="5" fillId="0" borderId="0" xfId="1" applyNumberFormat="1" applyFont="1" applyFill="1" applyBorder="1"/>
    <xf numFmtId="0" fontId="5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2"/>
  <sheetViews>
    <sheetView showGridLines="0" tabSelected="1" view="pageBreakPreview" zoomScaleNormal="100" zoomScaleSheetLayoutView="100" workbookViewId="0">
      <selection activeCell="F39" sqref="F39"/>
    </sheetView>
  </sheetViews>
  <sheetFormatPr defaultRowHeight="15" x14ac:dyDescent="0.25"/>
  <cols>
    <col min="1" max="1" width="1.7109375" customWidth="1"/>
    <col min="2" max="2" width="9.7109375" customWidth="1"/>
    <col min="3" max="3" width="9.5703125" style="39" customWidth="1"/>
    <col min="4" max="4" width="10.7109375" style="39" customWidth="1"/>
    <col min="5" max="6" width="9.7109375" style="39" customWidth="1"/>
    <col min="7" max="7" width="8.42578125" style="39" customWidth="1"/>
    <col min="8" max="8" width="7" style="3" hidden="1" customWidth="1"/>
    <col min="9" max="9" width="1.42578125" style="39" customWidth="1"/>
    <col min="10" max="10" width="12.85546875" style="39" customWidth="1"/>
    <col min="11" max="11" width="1.42578125" style="39" customWidth="1"/>
    <col min="12" max="12" width="12.85546875" style="39" customWidth="1"/>
    <col min="13" max="13" width="13.28515625" bestFit="1" customWidth="1"/>
    <col min="14" max="14" width="14" bestFit="1" customWidth="1"/>
    <col min="16" max="16" width="40.42578125" bestFit="1" customWidth="1"/>
    <col min="17" max="17" width="11.28515625" customWidth="1"/>
    <col min="19" max="20" width="10" bestFit="1" customWidth="1"/>
  </cols>
  <sheetData>
    <row r="1" spans="1:37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37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37" ht="9" customHeight="1" x14ac:dyDescent="0.25">
      <c r="A3" s="1"/>
      <c r="B3" s="1"/>
      <c r="C3" s="2"/>
      <c r="D3" s="2"/>
      <c r="E3" s="2"/>
      <c r="F3" s="2"/>
      <c r="G3" s="2"/>
      <c r="I3" s="4"/>
      <c r="J3" s="4"/>
      <c r="K3" s="4"/>
      <c r="L3" s="4"/>
    </row>
    <row r="4" spans="1:37" x14ac:dyDescent="0.25">
      <c r="A4" s="102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37" x14ac:dyDescent="0.25">
      <c r="A5" s="102" t="s">
        <v>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37" x14ac:dyDescent="0.25">
      <c r="A6" s="103" t="s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37" ht="6" customHeight="1" x14ac:dyDescent="0.25">
      <c r="A7" s="6"/>
      <c r="B7" s="6"/>
      <c r="C7" s="7"/>
      <c r="D7" s="7"/>
      <c r="E7" s="7"/>
      <c r="F7" s="7"/>
      <c r="G7" s="7"/>
      <c r="H7" s="8"/>
      <c r="I7" s="7"/>
      <c r="J7" s="7"/>
      <c r="K7" s="7"/>
      <c r="L7" s="7"/>
    </row>
    <row r="8" spans="1:37" ht="12.75" customHeight="1" x14ac:dyDescent="0.25">
      <c r="A8" s="6"/>
      <c r="B8" s="6"/>
      <c r="C8" s="7"/>
      <c r="D8" s="7"/>
      <c r="E8" s="7"/>
      <c r="F8" s="7"/>
      <c r="G8" s="7"/>
      <c r="H8" s="10" t="s">
        <v>5</v>
      </c>
      <c r="I8" s="7"/>
      <c r="J8" s="11">
        <v>2017</v>
      </c>
      <c r="K8" s="7"/>
      <c r="L8" s="11">
        <v>2016</v>
      </c>
    </row>
    <row r="9" spans="1:37" s="22" customFormat="1" ht="12.95" customHeight="1" x14ac:dyDescent="0.25">
      <c r="A9" s="15"/>
      <c r="B9" s="16" t="s">
        <v>8</v>
      </c>
      <c r="C9" s="17"/>
      <c r="D9" s="17"/>
      <c r="E9" s="17"/>
      <c r="F9" s="17"/>
      <c r="G9" s="17"/>
      <c r="H9" s="18"/>
      <c r="I9" s="12"/>
      <c r="J9" s="12"/>
      <c r="K9" s="12"/>
      <c r="L9" s="12"/>
      <c r="M9" s="17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22" customFormat="1" ht="6.75" customHeight="1" x14ac:dyDescent="0.25">
      <c r="A10" s="15"/>
      <c r="B10" s="23"/>
      <c r="C10" s="17"/>
      <c r="D10" s="17"/>
      <c r="E10" s="17"/>
      <c r="F10" s="17"/>
      <c r="G10" s="17"/>
      <c r="H10" s="18"/>
      <c r="I10" s="12"/>
      <c r="J10" s="12"/>
      <c r="K10" s="12"/>
      <c r="L10" s="12"/>
      <c r="M10" s="17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s="22" customFormat="1" ht="12.95" customHeight="1" x14ac:dyDescent="0.25">
      <c r="A11" s="15"/>
      <c r="B11" s="24" t="s">
        <v>11</v>
      </c>
      <c r="C11" s="17"/>
      <c r="D11" s="17"/>
      <c r="E11" s="17"/>
      <c r="F11" s="17"/>
      <c r="G11" s="17"/>
      <c r="H11" s="18"/>
      <c r="I11" s="12"/>
      <c r="J11" s="12"/>
      <c r="K11" s="12"/>
      <c r="L11" s="12"/>
      <c r="M11" s="17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s="22" customFormat="1" ht="12.95" customHeight="1" x14ac:dyDescent="0.25">
      <c r="A12" s="15"/>
      <c r="B12" s="25" t="s">
        <v>12</v>
      </c>
      <c r="C12" s="17"/>
      <c r="D12" s="17"/>
      <c r="E12" s="17"/>
      <c r="F12" s="17"/>
      <c r="G12" s="17"/>
      <c r="H12" s="18">
        <v>4</v>
      </c>
      <c r="I12" s="12"/>
      <c r="J12" s="12">
        <v>100757</v>
      </c>
      <c r="K12" s="12"/>
      <c r="L12" s="12">
        <v>77149</v>
      </c>
      <c r="M12" s="17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s="22" customFormat="1" ht="12.95" customHeight="1" x14ac:dyDescent="0.25">
      <c r="A13" s="15"/>
      <c r="B13" s="25" t="s">
        <v>13</v>
      </c>
      <c r="C13" s="17"/>
      <c r="D13" s="17"/>
      <c r="E13" s="17"/>
      <c r="F13" s="17"/>
      <c r="G13" s="26"/>
      <c r="H13" s="18">
        <v>5</v>
      </c>
      <c r="I13" s="12"/>
      <c r="J13" s="12">
        <v>8489</v>
      </c>
      <c r="K13" s="12"/>
      <c r="L13" s="12">
        <v>5415</v>
      </c>
      <c r="M13" s="26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s="22" customFormat="1" ht="12.95" customHeight="1" x14ac:dyDescent="0.25">
      <c r="A14" s="15"/>
      <c r="B14" s="25" t="s">
        <v>14</v>
      </c>
      <c r="C14" s="17"/>
      <c r="D14" s="17"/>
      <c r="E14" s="17"/>
      <c r="F14" s="17"/>
      <c r="G14" s="17"/>
      <c r="H14" s="18">
        <v>6</v>
      </c>
      <c r="I14" s="12"/>
      <c r="J14" s="12">
        <v>7416</v>
      </c>
      <c r="K14" s="12"/>
      <c r="L14" s="12">
        <v>4136</v>
      </c>
      <c r="M14" s="17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22" customFormat="1" ht="12.95" customHeight="1" x14ac:dyDescent="0.25">
      <c r="A15" s="15"/>
      <c r="B15" s="25" t="s">
        <v>15</v>
      </c>
      <c r="C15" s="17"/>
      <c r="D15" s="17"/>
      <c r="E15" s="17"/>
      <c r="F15" s="17"/>
      <c r="G15" s="17"/>
      <c r="H15" s="18">
        <v>7</v>
      </c>
      <c r="I15" s="12"/>
      <c r="J15" s="12">
        <v>1167</v>
      </c>
      <c r="K15" s="12"/>
      <c r="L15" s="12">
        <v>1233</v>
      </c>
      <c r="M15" s="17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22" customFormat="1" ht="12.95" customHeight="1" x14ac:dyDescent="0.25">
      <c r="A16" s="15"/>
      <c r="B16" s="25" t="s">
        <v>16</v>
      </c>
      <c r="C16" s="17"/>
      <c r="D16" s="17"/>
      <c r="E16" s="17"/>
      <c r="F16" s="17"/>
      <c r="G16" s="17"/>
      <c r="H16" s="18">
        <v>8</v>
      </c>
      <c r="I16" s="12"/>
      <c r="J16" s="12">
        <v>11543</v>
      </c>
      <c r="K16" s="12"/>
      <c r="L16" s="12">
        <v>3342</v>
      </c>
      <c r="M16" s="2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22" customFormat="1" ht="12.95" customHeight="1" x14ac:dyDescent="0.25">
      <c r="A17" s="15"/>
      <c r="B17" s="25" t="s">
        <v>17</v>
      </c>
      <c r="C17" s="17"/>
      <c r="D17" s="17"/>
      <c r="E17" s="17"/>
      <c r="F17" s="17"/>
      <c r="G17" s="17"/>
      <c r="H17" s="18"/>
      <c r="I17" s="12"/>
      <c r="J17" s="12">
        <v>0</v>
      </c>
      <c r="K17" s="12"/>
      <c r="L17" s="12">
        <v>0</v>
      </c>
      <c r="M17" s="26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22" customFormat="1" ht="12.95" customHeight="1" x14ac:dyDescent="0.25">
      <c r="A18" s="15"/>
      <c r="B18" s="27" t="s">
        <v>18</v>
      </c>
      <c r="C18" s="17"/>
      <c r="D18" s="17"/>
      <c r="E18" s="17"/>
      <c r="F18" s="17"/>
      <c r="G18" s="17"/>
      <c r="H18" s="18"/>
      <c r="I18" s="28"/>
      <c r="J18" s="29">
        <f>_xlfn.AGGREGATE(9,5,J12:J17)</f>
        <v>129372</v>
      </c>
      <c r="K18" s="28"/>
      <c r="L18" s="29">
        <f>_xlfn.AGGREGATE(9,5,L12:L17)</f>
        <v>91275</v>
      </c>
      <c r="M18" s="17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22" customFormat="1" ht="9.9499999999999993" customHeight="1" x14ac:dyDescent="0.25">
      <c r="A19" s="15"/>
      <c r="B19" s="23"/>
      <c r="C19" s="17"/>
      <c r="D19" s="17"/>
      <c r="E19" s="17"/>
      <c r="F19" s="17"/>
      <c r="G19" s="17"/>
      <c r="H19" s="18"/>
      <c r="I19" s="12"/>
      <c r="J19" s="12"/>
      <c r="K19" s="12"/>
      <c r="L19" s="12"/>
      <c r="M19" s="26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22" customFormat="1" ht="12.95" customHeight="1" x14ac:dyDescent="0.25">
      <c r="A20" s="15"/>
      <c r="B20" s="24" t="s">
        <v>19</v>
      </c>
      <c r="C20" s="17"/>
      <c r="D20" s="17"/>
      <c r="E20" s="17"/>
      <c r="F20" s="17"/>
      <c r="G20" s="17"/>
      <c r="H20" s="18"/>
      <c r="I20" s="12"/>
      <c r="J20" s="12"/>
      <c r="K20" s="12"/>
      <c r="L20" s="12"/>
      <c r="M20" s="26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22" customFormat="1" ht="12.95" customHeight="1" x14ac:dyDescent="0.25">
      <c r="A21" s="15"/>
      <c r="B21" s="25" t="s">
        <v>20</v>
      </c>
      <c r="C21" s="17"/>
      <c r="D21" s="17"/>
      <c r="E21" s="17"/>
      <c r="F21" s="17"/>
      <c r="G21" s="17"/>
      <c r="H21" s="18"/>
      <c r="I21" s="12"/>
      <c r="J21" s="12"/>
      <c r="K21" s="12"/>
      <c r="L21" s="12"/>
      <c r="M21" s="17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s="22" customFormat="1" ht="12.95" customHeight="1" x14ac:dyDescent="0.25">
      <c r="A22" s="15"/>
      <c r="B22" s="30" t="s">
        <v>21</v>
      </c>
      <c r="C22" s="17"/>
      <c r="D22" s="17"/>
      <c r="E22" s="17"/>
      <c r="F22" s="17"/>
      <c r="G22" s="17"/>
      <c r="H22" s="18">
        <v>9</v>
      </c>
      <c r="I22" s="12"/>
      <c r="J22" s="12">
        <v>17542</v>
      </c>
      <c r="K22" s="12"/>
      <c r="L22" s="12">
        <v>17542</v>
      </c>
      <c r="M22" s="26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s="22" customFormat="1" ht="12.95" customHeight="1" x14ac:dyDescent="0.25">
      <c r="A23" s="15"/>
      <c r="B23" s="30" t="s">
        <v>22</v>
      </c>
      <c r="C23" s="17"/>
      <c r="D23" s="17"/>
      <c r="E23" s="17"/>
      <c r="F23" s="17"/>
      <c r="G23" s="17"/>
      <c r="H23" s="18">
        <v>10</v>
      </c>
      <c r="I23" s="12"/>
      <c r="J23" s="12">
        <v>21639</v>
      </c>
      <c r="K23" s="12"/>
      <c r="L23" s="12">
        <v>30246</v>
      </c>
      <c r="M23" s="26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s="22" customFormat="1" ht="12.95" customHeight="1" x14ac:dyDescent="0.25">
      <c r="A24" s="15"/>
      <c r="B24" s="30" t="s">
        <v>23</v>
      </c>
      <c r="C24" s="17"/>
      <c r="D24" s="17"/>
      <c r="E24" s="17"/>
      <c r="F24" s="17"/>
      <c r="G24" s="17"/>
      <c r="H24" s="18"/>
      <c r="I24" s="12"/>
      <c r="J24" s="12">
        <v>0</v>
      </c>
      <c r="K24" s="12"/>
      <c r="L24" s="12">
        <v>0</v>
      </c>
      <c r="M24" s="26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s="22" customFormat="1" ht="12.95" customHeight="1" x14ac:dyDescent="0.25">
      <c r="A25" s="15"/>
      <c r="B25" s="30" t="s">
        <v>24</v>
      </c>
      <c r="C25" s="17"/>
      <c r="D25" s="17"/>
      <c r="E25" s="17"/>
      <c r="F25" s="17"/>
      <c r="G25" s="17"/>
      <c r="H25" s="18"/>
      <c r="I25" s="12"/>
      <c r="J25" s="12">
        <v>9</v>
      </c>
      <c r="K25" s="12"/>
      <c r="L25" s="12">
        <v>9</v>
      </c>
      <c r="M25" s="17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22" customFormat="1" x14ac:dyDescent="0.25">
      <c r="A26" s="15"/>
      <c r="B26" s="23"/>
      <c r="C26" s="17"/>
      <c r="D26" s="17"/>
      <c r="E26" s="17"/>
      <c r="F26" s="17"/>
      <c r="G26" s="17"/>
      <c r="H26" s="18"/>
      <c r="I26" s="12"/>
      <c r="J26" s="31">
        <f>_xlfn.AGGREGATE(9,5,J22:J25)</f>
        <v>39190</v>
      </c>
      <c r="K26" s="12"/>
      <c r="L26" s="31">
        <f>_xlfn.AGGREGATE(9,5,L22:L25)</f>
        <v>47797</v>
      </c>
      <c r="M26" s="17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s="22" customFormat="1" ht="6" customHeight="1" x14ac:dyDescent="0.25">
      <c r="A27" s="15"/>
      <c r="B27" s="23"/>
      <c r="C27" s="17"/>
      <c r="D27" s="17"/>
      <c r="E27" s="17"/>
      <c r="F27" s="17"/>
      <c r="G27" s="17"/>
      <c r="H27" s="18"/>
      <c r="I27" s="12"/>
      <c r="J27" s="12"/>
      <c r="K27" s="12"/>
      <c r="L27" s="12"/>
      <c r="M27" s="1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s="22" customFormat="1" ht="12.95" customHeight="1" x14ac:dyDescent="0.25">
      <c r="A28" s="15"/>
      <c r="B28" s="25" t="s">
        <v>25</v>
      </c>
      <c r="C28" s="17"/>
      <c r="D28" s="17"/>
      <c r="E28" s="17"/>
      <c r="F28" s="17"/>
      <c r="G28" s="17"/>
      <c r="H28" s="18"/>
      <c r="I28" s="12"/>
      <c r="J28" s="12">
        <v>38</v>
      </c>
      <c r="K28" s="12"/>
      <c r="L28" s="12">
        <v>38</v>
      </c>
      <c r="M28" s="17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s="22" customFormat="1" hidden="1" x14ac:dyDescent="0.25">
      <c r="A29" s="15"/>
      <c r="B29" s="25"/>
      <c r="C29" s="17"/>
      <c r="D29" s="17"/>
      <c r="E29" s="17"/>
      <c r="F29" s="17"/>
      <c r="G29" s="17"/>
      <c r="H29" s="18"/>
      <c r="I29" s="12"/>
      <c r="J29" s="12"/>
      <c r="K29" s="12"/>
      <c r="L29" s="12"/>
      <c r="M29" s="17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s="22" customFormat="1" hidden="1" x14ac:dyDescent="0.25">
      <c r="A30" s="15"/>
      <c r="B30" s="25" t="s">
        <v>26</v>
      </c>
      <c r="C30" s="17"/>
      <c r="D30" s="17"/>
      <c r="E30" s="17"/>
      <c r="F30" s="17"/>
      <c r="G30" s="17"/>
      <c r="H30" s="18"/>
      <c r="I30" s="12"/>
      <c r="J30" s="12"/>
      <c r="K30" s="12"/>
      <c r="L30" s="12"/>
      <c r="M30" s="17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s="22" customFormat="1" hidden="1" x14ac:dyDescent="0.25">
      <c r="A31" s="15"/>
      <c r="B31" s="30" t="s">
        <v>27</v>
      </c>
      <c r="C31" s="17"/>
      <c r="D31" s="17"/>
      <c r="E31" s="17"/>
      <c r="F31" s="17"/>
      <c r="G31" s="17"/>
      <c r="H31" s="18"/>
      <c r="I31" s="12"/>
      <c r="J31" s="12">
        <v>3207183</v>
      </c>
      <c r="K31" s="12"/>
      <c r="L31" s="12">
        <v>3167382</v>
      </c>
      <c r="M31" s="17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s="22" customFormat="1" hidden="1" x14ac:dyDescent="0.25">
      <c r="A32" s="15"/>
      <c r="B32" s="30" t="s">
        <v>28</v>
      </c>
      <c r="C32" s="17"/>
      <c r="D32" s="17"/>
      <c r="E32" s="17"/>
      <c r="F32" s="17"/>
      <c r="G32" s="17"/>
      <c r="H32" s="18"/>
      <c r="I32" s="12"/>
      <c r="J32" s="12">
        <v>2144114</v>
      </c>
      <c r="K32" s="12"/>
      <c r="L32" s="12">
        <v>2153680</v>
      </c>
      <c r="M32" s="17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s="22" customFormat="1" hidden="1" x14ac:dyDescent="0.25">
      <c r="A33" s="15"/>
      <c r="B33" s="30" t="s">
        <v>29</v>
      </c>
      <c r="C33" s="17"/>
      <c r="D33" s="17"/>
      <c r="E33" s="17"/>
      <c r="F33" s="17"/>
      <c r="G33" s="17"/>
      <c r="H33" s="18"/>
      <c r="I33" s="12"/>
      <c r="J33" s="12">
        <v>-183681</v>
      </c>
      <c r="K33" s="12"/>
      <c r="L33" s="12">
        <v>-162388</v>
      </c>
      <c r="M33" s="26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s="22" customFormat="1" ht="12.95" customHeight="1" x14ac:dyDescent="0.25">
      <c r="A34" s="15"/>
      <c r="B34" s="25" t="s">
        <v>26</v>
      </c>
      <c r="C34" s="17"/>
      <c r="D34" s="17"/>
      <c r="E34" s="17"/>
      <c r="F34" s="17"/>
      <c r="G34" s="17"/>
      <c r="H34" s="18">
        <v>11</v>
      </c>
      <c r="I34" s="12"/>
      <c r="J34" s="12">
        <f>SUM(J31:J33)</f>
        <v>5167616</v>
      </c>
      <c r="K34" s="12"/>
      <c r="L34" s="12">
        <f>SUM(L31:L33)</f>
        <v>5158674</v>
      </c>
      <c r="M34" s="17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s="22" customFormat="1" hidden="1" x14ac:dyDescent="0.25">
      <c r="A35" s="15"/>
      <c r="B35" s="25" t="s">
        <v>30</v>
      </c>
      <c r="C35" s="17"/>
      <c r="D35" s="17"/>
      <c r="E35" s="17"/>
      <c r="F35" s="17"/>
      <c r="G35" s="17"/>
      <c r="H35" s="18"/>
      <c r="I35" s="12"/>
      <c r="J35" s="12"/>
      <c r="K35" s="12"/>
      <c r="L35" s="12"/>
      <c r="M35" s="17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s="22" customFormat="1" hidden="1" x14ac:dyDescent="0.25">
      <c r="A36" s="15"/>
      <c r="B36" s="30" t="s">
        <v>31</v>
      </c>
      <c r="C36" s="17"/>
      <c r="D36" s="17"/>
      <c r="E36" s="17"/>
      <c r="F36" s="17"/>
      <c r="G36" s="17"/>
      <c r="H36" s="18"/>
      <c r="I36" s="12"/>
      <c r="J36" s="12">
        <v>60459</v>
      </c>
      <c r="K36" s="12"/>
      <c r="L36" s="12">
        <v>59183</v>
      </c>
      <c r="M36" s="17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s="22" customFormat="1" hidden="1" x14ac:dyDescent="0.25">
      <c r="A37" s="15"/>
      <c r="B37" s="30" t="s">
        <v>32</v>
      </c>
      <c r="C37" s="17"/>
      <c r="D37" s="17"/>
      <c r="E37" s="17"/>
      <c r="F37" s="17"/>
      <c r="G37" s="17"/>
      <c r="H37" s="18"/>
      <c r="I37" s="12"/>
      <c r="J37" s="12">
        <v>-10619</v>
      </c>
      <c r="K37" s="12"/>
      <c r="L37" s="12">
        <v>-7576</v>
      </c>
      <c r="M37" s="1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s="22" customFormat="1" ht="12.95" customHeight="1" x14ac:dyDescent="0.25">
      <c r="A38" s="15"/>
      <c r="B38" s="25" t="s">
        <v>30</v>
      </c>
      <c r="C38" s="17"/>
      <c r="D38" s="17"/>
      <c r="E38" s="17"/>
      <c r="F38" s="17"/>
      <c r="G38" s="17"/>
      <c r="H38" s="18">
        <v>12</v>
      </c>
      <c r="I38" s="12"/>
      <c r="J38" s="32">
        <f>SUM(J36:J37)</f>
        <v>49840</v>
      </c>
      <c r="K38" s="12"/>
      <c r="L38" s="32">
        <f>SUM(L36:L37)</f>
        <v>51607</v>
      </c>
      <c r="M38" s="17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s="22" customFormat="1" ht="12.95" customHeight="1" x14ac:dyDescent="0.25">
      <c r="A39" s="15"/>
      <c r="B39" s="27" t="s">
        <v>33</v>
      </c>
      <c r="C39" s="33"/>
      <c r="D39" s="33"/>
      <c r="E39" s="33"/>
      <c r="F39" s="33"/>
      <c r="G39" s="33"/>
      <c r="H39" s="34"/>
      <c r="I39" s="28"/>
      <c r="J39" s="29">
        <f>J26+J28+J34+J38</f>
        <v>5256684</v>
      </c>
      <c r="K39" s="28"/>
      <c r="L39" s="29">
        <f>L26+L28+L34+L38</f>
        <v>5258116</v>
      </c>
      <c r="M39" s="17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s="22" customFormat="1" ht="7.5" customHeight="1" x14ac:dyDescent="0.25">
      <c r="A40" s="15"/>
      <c r="B40" s="23"/>
      <c r="C40" s="17"/>
      <c r="D40" s="17"/>
      <c r="E40" s="17"/>
      <c r="F40" s="17"/>
      <c r="G40" s="17"/>
      <c r="H40" s="18"/>
      <c r="I40" s="12"/>
      <c r="J40" s="12"/>
      <c r="K40" s="12"/>
      <c r="L40" s="12"/>
      <c r="M40" s="17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s="22" customFormat="1" ht="15.75" customHeight="1" thickBot="1" x14ac:dyDescent="0.3">
      <c r="A41" s="100" t="s">
        <v>34</v>
      </c>
      <c r="B41" s="100"/>
      <c r="C41" s="100"/>
      <c r="D41" s="100"/>
      <c r="E41" s="100"/>
      <c r="F41" s="100"/>
      <c r="G41" s="100"/>
      <c r="H41" s="100"/>
      <c r="I41" s="100"/>
      <c r="J41" s="35">
        <f>J18+J39</f>
        <v>5386056</v>
      </c>
      <c r="K41" s="13"/>
      <c r="L41" s="35">
        <f>L18+L39</f>
        <v>5349391</v>
      </c>
      <c r="M41" s="26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ht="9.75" customHeight="1" thickTop="1" x14ac:dyDescent="0.25">
      <c r="A42" s="6"/>
      <c r="B42" s="36"/>
      <c r="C42" s="37"/>
      <c r="D42" s="37"/>
      <c r="E42" s="37"/>
      <c r="F42" s="37"/>
      <c r="G42" s="37"/>
      <c r="H42" s="8"/>
      <c r="I42" s="37"/>
      <c r="J42" s="37"/>
      <c r="K42" s="37"/>
      <c r="L42" s="37"/>
      <c r="M42" s="17"/>
    </row>
    <row r="43" spans="1:37" ht="9.75" customHeight="1" x14ac:dyDescent="0.25">
      <c r="A43" s="6"/>
      <c r="B43" s="36"/>
      <c r="C43" s="37"/>
      <c r="D43" s="37"/>
      <c r="E43" s="37"/>
      <c r="F43" s="37"/>
      <c r="G43" s="37"/>
      <c r="H43" s="8"/>
      <c r="I43" s="37"/>
      <c r="J43" s="37"/>
      <c r="K43" s="37"/>
      <c r="L43" s="37"/>
      <c r="M43" s="17"/>
    </row>
    <row r="44" spans="1:37" ht="9.75" customHeight="1" x14ac:dyDescent="0.25">
      <c r="A44" s="6"/>
      <c r="B44" s="36"/>
      <c r="C44" s="37"/>
      <c r="D44" s="37"/>
      <c r="E44" s="37"/>
      <c r="F44" s="37"/>
      <c r="G44" s="37"/>
      <c r="H44" s="8"/>
      <c r="I44" s="37"/>
      <c r="J44" s="37"/>
      <c r="K44" s="37"/>
      <c r="L44" s="37"/>
      <c r="M44" s="17"/>
    </row>
    <row r="45" spans="1:37" ht="9.75" customHeight="1" x14ac:dyDescent="0.25">
      <c r="A45" s="6"/>
      <c r="B45" s="36"/>
      <c r="C45" s="37"/>
      <c r="D45" s="37"/>
      <c r="E45" s="37"/>
      <c r="F45" s="37"/>
      <c r="G45" s="37"/>
      <c r="H45" s="8"/>
      <c r="I45" s="37"/>
      <c r="J45" s="37"/>
      <c r="K45" s="37"/>
      <c r="L45" s="37"/>
      <c r="M45" s="17"/>
    </row>
    <row r="46" spans="1:37" ht="12.75" customHeight="1" x14ac:dyDescent="0.25"/>
    <row r="47" spans="1:37" ht="12.95" hidden="1" customHeight="1" x14ac:dyDescent="0.25">
      <c r="A47" s="101" t="s">
        <v>35</v>
      </c>
      <c r="B47" s="101"/>
      <c r="C47" s="101"/>
      <c r="D47" s="101"/>
      <c r="E47" s="41"/>
      <c r="F47" s="41"/>
      <c r="I47" s="101" t="s">
        <v>36</v>
      </c>
      <c r="J47" s="101"/>
      <c r="K47" s="101"/>
      <c r="L47" s="101"/>
    </row>
    <row r="48" spans="1:37" ht="12.95" hidden="1" customHeight="1" x14ac:dyDescent="0.25">
      <c r="A48" s="101" t="s">
        <v>37</v>
      </c>
      <c r="B48" s="101"/>
      <c r="C48" s="101"/>
      <c r="D48" s="101"/>
      <c r="E48" s="41"/>
      <c r="F48" s="41"/>
      <c r="I48" s="101" t="s">
        <v>38</v>
      </c>
      <c r="J48" s="101"/>
      <c r="K48" s="101"/>
      <c r="L48" s="101"/>
    </row>
    <row r="49" spans="1:13" ht="12.95" hidden="1" customHeight="1" x14ac:dyDescent="0.25">
      <c r="A49" s="101" t="s">
        <v>39</v>
      </c>
      <c r="B49" s="101"/>
      <c r="C49" s="101"/>
      <c r="D49" s="101"/>
      <c r="E49" s="41"/>
      <c r="F49" s="41"/>
      <c r="I49" s="101" t="s">
        <v>40</v>
      </c>
      <c r="J49" s="101"/>
      <c r="K49" s="101"/>
      <c r="L49" s="101"/>
    </row>
    <row r="50" spans="1:13" ht="9.75" customHeight="1" x14ac:dyDescent="0.25">
      <c r="A50" s="6"/>
      <c r="B50" s="36"/>
      <c r="C50" s="37"/>
      <c r="D50" s="37"/>
      <c r="E50" s="37"/>
      <c r="F50" s="37"/>
      <c r="G50" s="37"/>
      <c r="H50" s="8"/>
      <c r="I50" s="37"/>
      <c r="J50" s="37"/>
      <c r="K50" s="37"/>
      <c r="L50" s="37"/>
      <c r="M50" s="17"/>
    </row>
    <row r="51" spans="1:13" ht="9.75" customHeight="1" x14ac:dyDescent="0.25">
      <c r="A51" s="6"/>
      <c r="B51" s="36"/>
      <c r="C51" s="37"/>
      <c r="D51" s="37"/>
      <c r="E51" s="37"/>
      <c r="F51" s="37"/>
      <c r="G51" s="37"/>
      <c r="H51" s="8"/>
      <c r="I51" s="37"/>
      <c r="J51" s="37"/>
      <c r="K51" s="37"/>
      <c r="L51" s="37"/>
      <c r="M51" s="17"/>
    </row>
    <row r="52" spans="1:13" ht="9.75" customHeight="1" x14ac:dyDescent="0.25">
      <c r="A52" s="6"/>
      <c r="B52" s="36"/>
      <c r="C52" s="37"/>
      <c r="D52" s="37"/>
      <c r="E52" s="37"/>
      <c r="F52" s="37"/>
      <c r="G52" s="37"/>
      <c r="H52" s="8"/>
      <c r="I52" s="37"/>
      <c r="J52" s="37"/>
      <c r="K52" s="37"/>
      <c r="L52" s="37"/>
      <c r="M52" s="17"/>
    </row>
    <row r="53" spans="1:13" ht="9.75" customHeight="1" x14ac:dyDescent="0.25">
      <c r="A53" s="6"/>
      <c r="B53" s="36"/>
      <c r="C53" s="37"/>
      <c r="D53" s="37"/>
      <c r="E53" s="37"/>
      <c r="F53" s="37"/>
      <c r="G53" s="37"/>
      <c r="H53" s="8"/>
      <c r="I53" s="37"/>
      <c r="J53" s="37"/>
      <c r="K53" s="37"/>
      <c r="L53" s="37"/>
      <c r="M53" s="17"/>
    </row>
    <row r="54" spans="1:13" x14ac:dyDescent="0.25">
      <c r="A54" s="102" t="s">
        <v>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</row>
    <row r="55" spans="1:13" x14ac:dyDescent="0.25">
      <c r="A55" s="102" t="s">
        <v>1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</row>
    <row r="56" spans="1:13" ht="9" customHeight="1" x14ac:dyDescent="0.25">
      <c r="A56" s="1"/>
      <c r="B56" s="1"/>
      <c r="C56" s="2"/>
      <c r="D56" s="2"/>
      <c r="E56" s="2"/>
      <c r="F56" s="2"/>
      <c r="G56" s="2"/>
      <c r="I56" s="4"/>
      <c r="J56" s="4"/>
      <c r="K56" s="4"/>
      <c r="L56" s="4"/>
    </row>
    <row r="57" spans="1:13" x14ac:dyDescent="0.25">
      <c r="A57" s="102" t="s">
        <v>2</v>
      </c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2"/>
    </row>
    <row r="58" spans="1:13" x14ac:dyDescent="0.25">
      <c r="A58" s="102" t="str">
        <f>A5</f>
        <v>DOS EXERCÍCIOS FINDOS EM 31 DE DEZEMBRO DE 2017 E 2016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</row>
    <row r="59" spans="1:13" x14ac:dyDescent="0.25">
      <c r="A59" s="103" t="s">
        <v>4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13" ht="6" customHeight="1" x14ac:dyDescent="0.25">
      <c r="A60" s="6"/>
      <c r="B60" s="6"/>
      <c r="C60" s="7"/>
      <c r="D60" s="7"/>
      <c r="E60" s="7"/>
      <c r="F60" s="7"/>
      <c r="G60" s="7"/>
      <c r="H60" s="8"/>
      <c r="I60" s="7"/>
      <c r="J60" s="7"/>
      <c r="K60" s="7"/>
      <c r="L60" s="7"/>
    </row>
    <row r="61" spans="1:13" ht="12.75" customHeight="1" x14ac:dyDescent="0.25">
      <c r="A61" s="6"/>
      <c r="B61" s="6"/>
      <c r="C61" s="7"/>
      <c r="D61" s="7"/>
      <c r="E61" s="7"/>
      <c r="F61" s="7"/>
      <c r="G61" s="7"/>
      <c r="H61" s="10" t="s">
        <v>5</v>
      </c>
      <c r="I61" s="7"/>
      <c r="J61" s="11">
        <f>J8</f>
        <v>2017</v>
      </c>
      <c r="K61" s="7"/>
      <c r="L61" s="11">
        <v>2016</v>
      </c>
    </row>
    <row r="62" spans="1:13" ht="12" customHeight="1" x14ac:dyDescent="0.25">
      <c r="A62" s="6"/>
      <c r="B62" s="36"/>
      <c r="C62" s="37"/>
      <c r="D62" s="37"/>
      <c r="E62" s="37"/>
      <c r="F62" s="37"/>
      <c r="G62" s="37"/>
      <c r="H62" s="8"/>
      <c r="I62" s="37"/>
      <c r="J62" s="37"/>
      <c r="K62" s="37"/>
      <c r="L62" s="37"/>
      <c r="M62" s="17"/>
    </row>
    <row r="63" spans="1:13" ht="9.75" customHeight="1" x14ac:dyDescent="0.25">
      <c r="A63" s="6"/>
      <c r="B63" s="36"/>
      <c r="C63" s="37"/>
      <c r="D63" s="37"/>
      <c r="E63" s="37"/>
      <c r="F63" s="37"/>
      <c r="G63" s="37"/>
      <c r="H63" s="8"/>
      <c r="I63" s="37"/>
      <c r="J63" s="37"/>
      <c r="K63" s="37"/>
      <c r="L63" s="37"/>
      <c r="M63" s="17"/>
    </row>
    <row r="64" spans="1:13" ht="12.95" customHeight="1" x14ac:dyDescent="0.25">
      <c r="A64" s="23"/>
      <c r="B64" s="16" t="s">
        <v>41</v>
      </c>
      <c r="C64" s="17"/>
      <c r="D64" s="17"/>
      <c r="E64" s="17"/>
      <c r="F64" s="17"/>
      <c r="G64" s="17"/>
      <c r="H64" s="18"/>
      <c r="I64" s="12"/>
      <c r="J64" s="12"/>
      <c r="K64" s="12"/>
      <c r="L64" s="12"/>
      <c r="M64" s="17"/>
    </row>
    <row r="65" spans="1:13" ht="9.9499999999999993" customHeight="1" x14ac:dyDescent="0.25">
      <c r="A65" s="23"/>
      <c r="B65" s="23"/>
      <c r="C65" s="17"/>
      <c r="D65" s="17"/>
      <c r="E65" s="17"/>
      <c r="F65" s="17"/>
      <c r="G65" s="17"/>
      <c r="H65" s="18"/>
      <c r="I65" s="12"/>
      <c r="J65" s="12"/>
      <c r="K65" s="12"/>
      <c r="L65" s="12"/>
      <c r="M65" s="17"/>
    </row>
    <row r="66" spans="1:13" ht="12.95" customHeight="1" x14ac:dyDescent="0.25">
      <c r="A66" s="23"/>
      <c r="B66" s="24" t="s">
        <v>11</v>
      </c>
      <c r="C66" s="17"/>
      <c r="D66" s="17"/>
      <c r="E66" s="17"/>
      <c r="F66" s="17"/>
      <c r="G66" s="17"/>
      <c r="H66" s="18"/>
      <c r="I66" s="12"/>
      <c r="J66" s="12"/>
      <c r="K66" s="12"/>
      <c r="L66" s="12"/>
      <c r="M66" s="17"/>
    </row>
    <row r="67" spans="1:13" ht="12.75" hidden="1" customHeight="1" x14ac:dyDescent="0.25">
      <c r="A67" s="23"/>
      <c r="B67" s="25" t="s">
        <v>42</v>
      </c>
      <c r="C67" s="17"/>
      <c r="D67" s="17"/>
      <c r="E67" s="17"/>
      <c r="F67" s="17"/>
      <c r="G67" s="17"/>
      <c r="H67" s="18"/>
      <c r="I67" s="12"/>
      <c r="J67" s="12">
        <v>0</v>
      </c>
      <c r="K67" s="12"/>
      <c r="L67" s="12">
        <v>0</v>
      </c>
      <c r="M67" s="17"/>
    </row>
    <row r="68" spans="1:13" ht="12.95" customHeight="1" x14ac:dyDescent="0.25">
      <c r="A68" s="23"/>
      <c r="B68" s="25" t="s">
        <v>43</v>
      </c>
      <c r="C68" s="17"/>
      <c r="D68" s="17"/>
      <c r="E68" s="17"/>
      <c r="F68" s="17"/>
      <c r="G68" s="26"/>
      <c r="H68" s="18">
        <v>13</v>
      </c>
      <c r="I68" s="12"/>
      <c r="J68" s="12">
        <v>112302</v>
      </c>
      <c r="K68" s="12"/>
      <c r="L68" s="12">
        <v>115366</v>
      </c>
      <c r="M68" s="17"/>
    </row>
    <row r="69" spans="1:13" ht="12.95" customHeight="1" x14ac:dyDescent="0.25">
      <c r="A69" s="23"/>
      <c r="B69" s="25" t="s">
        <v>44</v>
      </c>
      <c r="C69" s="17"/>
      <c r="D69" s="17"/>
      <c r="E69" s="17"/>
      <c r="F69" s="17"/>
      <c r="G69" s="17"/>
      <c r="H69" s="18"/>
      <c r="I69" s="12"/>
      <c r="J69" s="12">
        <v>2859</v>
      </c>
      <c r="K69" s="12"/>
      <c r="L69" s="12">
        <v>2875</v>
      </c>
      <c r="M69" s="17"/>
    </row>
    <row r="70" spans="1:13" ht="12.95" customHeight="1" x14ac:dyDescent="0.25">
      <c r="A70" s="23"/>
      <c r="B70" s="25" t="s">
        <v>45</v>
      </c>
      <c r="C70" s="17"/>
      <c r="D70" s="17"/>
      <c r="E70" s="17"/>
      <c r="F70" s="17"/>
      <c r="G70" s="17"/>
      <c r="H70" s="18">
        <v>14</v>
      </c>
      <c r="I70" s="12"/>
      <c r="J70" s="12">
        <v>4685</v>
      </c>
      <c r="K70" s="12"/>
      <c r="L70" s="12">
        <v>5363</v>
      </c>
      <c r="M70" s="17"/>
    </row>
    <row r="71" spans="1:13" ht="12.95" customHeight="1" x14ac:dyDescent="0.25">
      <c r="A71" s="23"/>
      <c r="B71" s="25" t="s">
        <v>46</v>
      </c>
      <c r="C71" s="17"/>
      <c r="D71" s="17"/>
      <c r="E71" s="17"/>
      <c r="F71" s="17"/>
      <c r="G71" s="17"/>
      <c r="H71" s="18"/>
      <c r="I71" s="12"/>
      <c r="J71" s="12">
        <v>4162</v>
      </c>
      <c r="K71" s="12"/>
      <c r="L71" s="12">
        <v>4091</v>
      </c>
      <c r="M71" s="17"/>
    </row>
    <row r="72" spans="1:13" ht="12.95" customHeight="1" x14ac:dyDescent="0.25">
      <c r="A72" s="23"/>
      <c r="B72" s="25" t="s">
        <v>47</v>
      </c>
      <c r="C72" s="17"/>
      <c r="D72" s="17"/>
      <c r="E72" s="17"/>
      <c r="F72" s="17"/>
      <c r="G72" s="17"/>
      <c r="H72" s="18"/>
      <c r="I72" s="12"/>
      <c r="J72" s="12">
        <v>344</v>
      </c>
      <c r="K72" s="12"/>
      <c r="L72" s="12">
        <v>226</v>
      </c>
      <c r="M72" s="17"/>
    </row>
    <row r="73" spans="1:13" ht="12.95" hidden="1" customHeight="1" x14ac:dyDescent="0.25">
      <c r="A73" s="23"/>
      <c r="B73" s="25" t="s">
        <v>48</v>
      </c>
      <c r="C73" s="17"/>
      <c r="D73" s="17"/>
      <c r="E73" s="17"/>
      <c r="F73" s="17"/>
      <c r="G73" s="17"/>
      <c r="H73" s="18"/>
      <c r="I73" s="12"/>
      <c r="J73" s="12">
        <v>0</v>
      </c>
      <c r="K73" s="12"/>
      <c r="L73" s="12">
        <v>0</v>
      </c>
      <c r="M73" s="17"/>
    </row>
    <row r="74" spans="1:13" ht="12.95" customHeight="1" x14ac:dyDescent="0.25">
      <c r="A74" s="23"/>
      <c r="B74" s="25" t="s">
        <v>49</v>
      </c>
      <c r="C74" s="17"/>
      <c r="D74" s="17"/>
      <c r="E74" s="17"/>
      <c r="F74" s="17"/>
      <c r="G74" s="17"/>
      <c r="H74" s="18"/>
      <c r="I74" s="12"/>
      <c r="J74" s="12">
        <v>23017</v>
      </c>
      <c r="K74" s="12"/>
      <c r="L74" s="12">
        <v>1292</v>
      </c>
      <c r="M74" s="26"/>
    </row>
    <row r="75" spans="1:13" ht="12.95" customHeight="1" x14ac:dyDescent="0.25">
      <c r="A75" s="23"/>
      <c r="B75" s="27" t="s">
        <v>18</v>
      </c>
      <c r="C75" s="17"/>
      <c r="D75" s="17"/>
      <c r="E75" s="17"/>
      <c r="F75" s="17"/>
      <c r="G75" s="17"/>
      <c r="H75" s="18"/>
      <c r="I75" s="28"/>
      <c r="J75" s="29">
        <f>_xlfn.AGGREGATE(9,5,J67:J74)</f>
        <v>147369</v>
      </c>
      <c r="K75" s="28"/>
      <c r="L75" s="29">
        <f>_xlfn.AGGREGATE(9,5,L67:L74)</f>
        <v>129213</v>
      </c>
      <c r="M75" s="17"/>
    </row>
    <row r="76" spans="1:13" ht="9.9499999999999993" customHeight="1" x14ac:dyDescent="0.25">
      <c r="A76" s="23"/>
      <c r="B76" s="23"/>
      <c r="C76" s="17"/>
      <c r="D76" s="17"/>
      <c r="E76" s="17"/>
      <c r="F76" s="17"/>
      <c r="G76" s="17"/>
      <c r="H76" s="18"/>
      <c r="I76" s="12"/>
      <c r="J76" s="12"/>
      <c r="K76" s="12"/>
      <c r="L76" s="12"/>
      <c r="M76" s="17"/>
    </row>
    <row r="77" spans="1:13" ht="12.95" customHeight="1" x14ac:dyDescent="0.25">
      <c r="A77" s="23"/>
      <c r="B77" s="24" t="s">
        <v>19</v>
      </c>
      <c r="C77" s="17"/>
      <c r="D77" s="17"/>
      <c r="E77" s="17"/>
      <c r="F77" s="17"/>
      <c r="G77" s="17"/>
      <c r="H77" s="18"/>
      <c r="I77" s="12"/>
      <c r="J77" s="12"/>
      <c r="K77" s="12"/>
      <c r="L77" s="12"/>
      <c r="M77" s="17"/>
    </row>
    <row r="78" spans="1:13" ht="12.75" hidden="1" customHeight="1" x14ac:dyDescent="0.25">
      <c r="A78" s="23"/>
      <c r="B78" s="25" t="s">
        <v>50</v>
      </c>
      <c r="C78" s="17"/>
      <c r="D78" s="17"/>
      <c r="E78" s="17"/>
      <c r="F78" s="17"/>
      <c r="G78" s="17"/>
      <c r="H78" s="18"/>
      <c r="I78" s="12"/>
      <c r="J78" s="12">
        <v>0</v>
      </c>
      <c r="K78" s="12"/>
      <c r="L78" s="12">
        <v>0</v>
      </c>
      <c r="M78" s="17"/>
    </row>
    <row r="79" spans="1:13" ht="12.95" customHeight="1" x14ac:dyDescent="0.25">
      <c r="A79" s="23"/>
      <c r="B79" s="25" t="s">
        <v>51</v>
      </c>
      <c r="C79" s="17"/>
      <c r="D79" s="17"/>
      <c r="E79" s="17"/>
      <c r="F79" s="17"/>
      <c r="G79" s="17"/>
      <c r="H79" s="18">
        <v>15</v>
      </c>
      <c r="I79" s="12"/>
      <c r="J79" s="12">
        <v>765970</v>
      </c>
      <c r="K79" s="12"/>
      <c r="L79" s="12">
        <v>772358</v>
      </c>
      <c r="M79" s="26"/>
    </row>
    <row r="80" spans="1:13" ht="12.95" customHeight="1" x14ac:dyDescent="0.25">
      <c r="A80" s="23"/>
      <c r="B80" s="25" t="s">
        <v>52</v>
      </c>
      <c r="C80" s="17"/>
      <c r="D80" s="17"/>
      <c r="E80" s="17"/>
      <c r="F80" s="17"/>
      <c r="G80" s="17"/>
      <c r="H80" s="18">
        <v>16</v>
      </c>
      <c r="I80" s="12"/>
      <c r="J80" s="12">
        <v>27904</v>
      </c>
      <c r="K80" s="12"/>
      <c r="L80" s="12">
        <v>26014</v>
      </c>
      <c r="M80" s="26"/>
    </row>
    <row r="81" spans="1:13" ht="12.95" customHeight="1" x14ac:dyDescent="0.25">
      <c r="A81" s="23"/>
      <c r="B81" s="25" t="s">
        <v>53</v>
      </c>
      <c r="C81" s="17"/>
      <c r="D81" s="17"/>
      <c r="E81" s="17"/>
      <c r="F81" s="17"/>
      <c r="G81" s="17"/>
      <c r="H81" s="18">
        <v>17</v>
      </c>
      <c r="I81" s="12"/>
      <c r="J81" s="12">
        <v>726946</v>
      </c>
      <c r="K81" s="12"/>
      <c r="L81" s="12">
        <v>726691</v>
      </c>
      <c r="M81" s="26"/>
    </row>
    <row r="82" spans="1:13" ht="12.95" customHeight="1" x14ac:dyDescent="0.25">
      <c r="A82" s="23"/>
      <c r="B82" s="25" t="s">
        <v>54</v>
      </c>
      <c r="C82" s="17"/>
      <c r="D82" s="17"/>
      <c r="E82" s="17"/>
      <c r="F82" s="17"/>
      <c r="G82" s="17"/>
      <c r="H82" s="18">
        <v>18</v>
      </c>
      <c r="I82" s="12"/>
      <c r="J82" s="12">
        <v>2507</v>
      </c>
      <c r="K82" s="12"/>
      <c r="L82" s="12">
        <v>12823</v>
      </c>
      <c r="M82" s="26"/>
    </row>
    <row r="83" spans="1:13" ht="12.95" customHeight="1" x14ac:dyDescent="0.25">
      <c r="A83" s="23"/>
      <c r="B83" s="25" t="s">
        <v>55</v>
      </c>
      <c r="C83" s="17"/>
      <c r="D83" s="17"/>
      <c r="E83" s="17"/>
      <c r="F83" s="17"/>
      <c r="G83" s="17"/>
      <c r="H83" s="18"/>
      <c r="I83" s="12"/>
      <c r="J83" s="12">
        <v>10686</v>
      </c>
      <c r="K83" s="12"/>
      <c r="L83" s="12">
        <v>0</v>
      </c>
      <c r="M83" s="26"/>
    </row>
    <row r="84" spans="1:13" ht="12.95" customHeight="1" x14ac:dyDescent="0.25">
      <c r="A84" s="23"/>
      <c r="B84" s="23"/>
      <c r="C84" s="17"/>
      <c r="D84" s="17"/>
      <c r="E84" s="17"/>
      <c r="F84" s="17"/>
      <c r="G84" s="17"/>
      <c r="H84" s="18"/>
      <c r="I84" s="12"/>
      <c r="J84" s="42">
        <f>_xlfn.AGGREGATE(9,5,J78:J83)</f>
        <v>1534013</v>
      </c>
      <c r="K84" s="12"/>
      <c r="L84" s="42">
        <f>_xlfn.AGGREGATE(9,5,L78:L83)</f>
        <v>1537886</v>
      </c>
      <c r="M84" s="17"/>
    </row>
    <row r="85" spans="1:13" ht="12.95" customHeight="1" x14ac:dyDescent="0.25">
      <c r="A85" s="23"/>
      <c r="B85" s="25" t="s">
        <v>56</v>
      </c>
      <c r="C85" s="17"/>
      <c r="D85" s="17"/>
      <c r="E85" s="17"/>
      <c r="F85" s="17"/>
      <c r="G85" s="17"/>
      <c r="H85" s="18">
        <v>19</v>
      </c>
      <c r="I85" s="12"/>
      <c r="J85" s="12">
        <v>644353</v>
      </c>
      <c r="K85" s="12"/>
      <c r="L85" s="12">
        <v>644353</v>
      </c>
      <c r="M85" s="26"/>
    </row>
    <row r="86" spans="1:13" ht="12.95" customHeight="1" x14ac:dyDescent="0.25">
      <c r="A86" s="23"/>
      <c r="B86" s="27" t="s">
        <v>33</v>
      </c>
      <c r="C86" s="17"/>
      <c r="D86" s="17"/>
      <c r="E86" s="17"/>
      <c r="F86" s="17"/>
      <c r="G86" s="17"/>
      <c r="H86" s="18"/>
      <c r="I86" s="28"/>
      <c r="J86" s="29">
        <f>_xlfn.AGGREGATE(9,5,J84:J85)</f>
        <v>2178366</v>
      </c>
      <c r="K86" s="28"/>
      <c r="L86" s="29">
        <f>_xlfn.AGGREGATE(9,5,L84:L85)</f>
        <v>2182239</v>
      </c>
      <c r="M86" s="17"/>
    </row>
    <row r="87" spans="1:13" ht="12.95" customHeight="1" x14ac:dyDescent="0.25">
      <c r="A87" s="23"/>
      <c r="B87" s="23"/>
      <c r="C87" s="17"/>
      <c r="D87" s="17"/>
      <c r="E87" s="17"/>
      <c r="F87" s="17"/>
      <c r="G87" s="17"/>
      <c r="H87" s="18"/>
      <c r="I87" s="12"/>
      <c r="J87" s="12"/>
      <c r="K87" s="12"/>
      <c r="L87" s="12"/>
      <c r="M87" s="17"/>
    </row>
    <row r="88" spans="1:13" ht="12.95" customHeight="1" x14ac:dyDescent="0.25">
      <c r="A88" s="23"/>
      <c r="B88" s="24" t="s">
        <v>57</v>
      </c>
      <c r="C88" s="17"/>
      <c r="D88" s="17"/>
      <c r="E88" s="17"/>
      <c r="F88" s="17"/>
      <c r="G88" s="17"/>
      <c r="H88" s="18"/>
      <c r="I88" s="12"/>
      <c r="J88" s="12"/>
      <c r="K88" s="12"/>
      <c r="L88" s="12"/>
      <c r="M88" s="17"/>
    </row>
    <row r="89" spans="1:13" ht="12.95" customHeight="1" x14ac:dyDescent="0.25">
      <c r="A89" s="23"/>
      <c r="B89" s="25" t="s">
        <v>58</v>
      </c>
      <c r="C89" s="17"/>
      <c r="D89" s="17"/>
      <c r="E89" s="17"/>
      <c r="F89" s="17"/>
      <c r="G89" s="17"/>
      <c r="H89" s="18">
        <v>20</v>
      </c>
      <c r="I89" s="12"/>
      <c r="J89" s="12">
        <v>1574330</v>
      </c>
      <c r="K89" s="12"/>
      <c r="L89" s="12">
        <v>1510922</v>
      </c>
    </row>
    <row r="90" spans="1:13" ht="12.95" customHeight="1" x14ac:dyDescent="0.25">
      <c r="A90" s="23"/>
      <c r="B90" s="25" t="s">
        <v>59</v>
      </c>
      <c r="C90" s="17"/>
      <c r="D90" s="17"/>
      <c r="E90" s="17"/>
      <c r="F90" s="17"/>
      <c r="G90" s="17"/>
      <c r="H90" s="18"/>
      <c r="I90" s="12"/>
      <c r="J90" s="12">
        <v>25637</v>
      </c>
      <c r="K90" s="12"/>
      <c r="L90" s="12">
        <v>25176</v>
      </c>
    </row>
    <row r="91" spans="1:13" ht="12.95" customHeight="1" x14ac:dyDescent="0.25">
      <c r="A91" s="23"/>
      <c r="B91" s="25" t="s">
        <v>60</v>
      </c>
      <c r="C91" s="17"/>
      <c r="D91" s="17"/>
      <c r="E91" s="17"/>
      <c r="F91" s="17"/>
      <c r="G91" s="17"/>
      <c r="H91" s="18">
        <v>11</v>
      </c>
      <c r="I91" s="12"/>
      <c r="J91" s="12">
        <v>1415116</v>
      </c>
      <c r="K91" s="12"/>
      <c r="L91" s="12">
        <v>1421429</v>
      </c>
    </row>
    <row r="92" spans="1:13" ht="12.95" customHeight="1" x14ac:dyDescent="0.25">
      <c r="A92" s="23"/>
      <c r="B92" s="25" t="s">
        <v>61</v>
      </c>
      <c r="C92" s="17"/>
      <c r="D92" s="17"/>
      <c r="E92" s="17"/>
      <c r="F92" s="17"/>
      <c r="G92" s="17"/>
      <c r="H92" s="18"/>
      <c r="I92" s="12"/>
      <c r="J92" s="12">
        <v>45238</v>
      </c>
      <c r="K92" s="12"/>
      <c r="L92" s="12">
        <v>28136</v>
      </c>
    </row>
    <row r="93" spans="1:13" ht="12.95" customHeight="1" x14ac:dyDescent="0.25">
      <c r="A93" s="23"/>
      <c r="B93" s="25"/>
      <c r="C93" s="17"/>
      <c r="D93" s="17"/>
      <c r="E93" s="17"/>
      <c r="F93" s="17"/>
      <c r="G93" s="17"/>
      <c r="H93" s="18"/>
      <c r="I93" s="12"/>
      <c r="J93" s="42">
        <f>_xlfn.AGGREGATE(9,5,J89:J92)</f>
        <v>3060321</v>
      </c>
      <c r="K93" s="12"/>
      <c r="L93" s="42">
        <f>_xlfn.AGGREGATE(9,5,L89:L92)</f>
        <v>2985663</v>
      </c>
    </row>
    <row r="94" spans="1:13" ht="12.95" customHeight="1" x14ac:dyDescent="0.25">
      <c r="A94" s="23"/>
      <c r="B94" s="25" t="s">
        <v>62</v>
      </c>
      <c r="C94" s="17"/>
      <c r="D94" s="17"/>
      <c r="E94" s="17"/>
      <c r="F94" s="17"/>
      <c r="G94" s="17"/>
      <c r="H94" s="18"/>
      <c r="I94" s="12"/>
      <c r="J94" s="12">
        <v>0</v>
      </c>
      <c r="K94" s="12"/>
      <c r="L94" s="12">
        <v>52276</v>
      </c>
    </row>
    <row r="95" spans="1:13" ht="12.95" customHeight="1" x14ac:dyDescent="0.25">
      <c r="A95" s="23"/>
      <c r="B95" s="27" t="s">
        <v>63</v>
      </c>
      <c r="C95" s="17"/>
      <c r="D95" s="17"/>
      <c r="E95" s="17"/>
      <c r="F95" s="17"/>
      <c r="G95" s="17"/>
      <c r="H95" s="18"/>
      <c r="I95" s="28"/>
      <c r="J95" s="29">
        <f>_xlfn.AGGREGATE(9,5,J93:J94)</f>
        <v>3060321</v>
      </c>
      <c r="K95" s="28"/>
      <c r="L95" s="29">
        <f>_xlfn.AGGREGATE(9,5,L93:L94)</f>
        <v>3037939</v>
      </c>
    </row>
    <row r="96" spans="1:13" ht="9" customHeight="1" x14ac:dyDescent="0.25">
      <c r="A96" s="23"/>
      <c r="B96" s="23"/>
      <c r="C96" s="17"/>
      <c r="D96" s="17"/>
      <c r="E96" s="17"/>
      <c r="F96" s="17"/>
      <c r="G96" s="17"/>
      <c r="H96" s="18"/>
      <c r="I96" s="12"/>
      <c r="J96" s="12"/>
      <c r="K96" s="12"/>
      <c r="L96" s="12"/>
    </row>
    <row r="97" spans="1:13" ht="12.95" customHeight="1" thickBot="1" x14ac:dyDescent="0.3">
      <c r="A97" s="100" t="s">
        <v>64</v>
      </c>
      <c r="B97" s="100"/>
      <c r="C97" s="100"/>
      <c r="D97" s="100"/>
      <c r="E97" s="100"/>
      <c r="F97" s="100"/>
      <c r="G97" s="100"/>
      <c r="H97" s="100"/>
      <c r="I97" s="100"/>
      <c r="J97" s="35">
        <f>J75+J86+J95</f>
        <v>5386056</v>
      </c>
      <c r="K97" s="13"/>
      <c r="L97" s="35">
        <f>L75+L86+L95</f>
        <v>5349391</v>
      </c>
      <c r="M97" s="43"/>
    </row>
    <row r="98" spans="1:13" ht="12.95" customHeight="1" thickTop="1" x14ac:dyDescent="0.25"/>
    <row r="99" spans="1:13" ht="12.75" customHeight="1" x14ac:dyDescent="0.25"/>
    <row r="100" spans="1:13" ht="12.75" customHeight="1" x14ac:dyDescent="0.25"/>
    <row r="101" spans="1:13" ht="12.75" customHeight="1" x14ac:dyDescent="0.25"/>
    <row r="102" spans="1:13" x14ac:dyDescent="0.25">
      <c r="J102" s="39">
        <f>J41-J97</f>
        <v>0</v>
      </c>
      <c r="L102" s="39">
        <f>L41-L97</f>
        <v>0</v>
      </c>
    </row>
  </sheetData>
  <mergeCells count="18">
    <mergeCell ref="A41:I41"/>
    <mergeCell ref="A1:L1"/>
    <mergeCell ref="A2:L2"/>
    <mergeCell ref="A4:L4"/>
    <mergeCell ref="A5:L5"/>
    <mergeCell ref="A6:L6"/>
    <mergeCell ref="A97:I97"/>
    <mergeCell ref="A47:D47"/>
    <mergeCell ref="I47:L47"/>
    <mergeCell ref="A48:D48"/>
    <mergeCell ref="I48:L48"/>
    <mergeCell ref="A49:D49"/>
    <mergeCell ref="I49:L49"/>
    <mergeCell ref="A54:L54"/>
    <mergeCell ref="A55:L55"/>
    <mergeCell ref="A57:L57"/>
    <mergeCell ref="A58:L58"/>
    <mergeCell ref="A59:L59"/>
  </mergeCells>
  <printOptions horizontalCentered="1"/>
  <pageMargins left="0.31496062992125984" right="0.31496062992125984" top="1.5748031496062993" bottom="0.98425196850393704" header="0.70866141732283472" footer="0.31496062992125984"/>
  <pageSetup paperSize="9" orientation="portrait" r:id="rId1"/>
  <rowBreaks count="1" manualBreakCount="1">
    <brk id="53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showGridLines="0" view="pageBreakPreview" zoomScale="140" zoomScaleNormal="120" zoomScaleSheetLayoutView="140" workbookViewId="0">
      <selection activeCell="J38" sqref="J38"/>
    </sheetView>
  </sheetViews>
  <sheetFormatPr defaultRowHeight="15" x14ac:dyDescent="0.25"/>
  <cols>
    <col min="1" max="1" width="2.7109375" customWidth="1"/>
    <col min="2" max="2" width="10.28515625" customWidth="1"/>
    <col min="3" max="3" width="10.7109375" customWidth="1"/>
    <col min="4" max="4" width="10.42578125" customWidth="1"/>
    <col min="5" max="5" width="10" customWidth="1"/>
    <col min="6" max="6" width="9.85546875" customWidth="1"/>
    <col min="7" max="7" width="8.5703125" customWidth="1"/>
    <col min="8" max="8" width="8.42578125" style="3" hidden="1" customWidth="1"/>
    <col min="9" max="9" width="1.42578125" style="39" customWidth="1"/>
    <col min="10" max="10" width="12.85546875" style="39" customWidth="1"/>
    <col min="11" max="11" width="1.42578125" style="39" customWidth="1"/>
    <col min="12" max="12" width="12.85546875" style="39" customWidth="1"/>
    <col min="13" max="13" width="1.42578125" style="39" hidden="1" customWidth="1"/>
    <col min="14" max="14" width="15.140625" style="39" hidden="1" customWidth="1"/>
    <col min="15" max="15" width="1.42578125" style="39" hidden="1" customWidth="1"/>
    <col min="16" max="16" width="15.140625" style="39" hidden="1" customWidth="1"/>
    <col min="17" max="17" width="1.42578125" style="39" customWidth="1"/>
    <col min="18" max="18" width="9.28515625" style="39" hidden="1" customWidth="1"/>
    <col min="19" max="19" width="1.42578125" style="39" hidden="1" customWidth="1"/>
    <col min="20" max="20" width="11.5703125" style="39" hidden="1" customWidth="1"/>
    <col min="21" max="21" width="1.42578125" style="39" hidden="1" customWidth="1"/>
    <col min="22" max="22" width="11.5703125" style="39" hidden="1" customWidth="1"/>
    <col min="23" max="23" width="2.7109375" style="40" hidden="1" customWidth="1"/>
    <col min="24" max="24" width="13.85546875" style="40" hidden="1" customWidth="1"/>
    <col min="25" max="25" width="12.28515625" bestFit="1" customWidth="1"/>
    <col min="26" max="27" width="12.28515625" customWidth="1"/>
    <col min="28" max="28" width="13.28515625" bestFit="1" customWidth="1"/>
    <col min="29" max="29" width="12.28515625" bestFit="1" customWidth="1"/>
  </cols>
  <sheetData>
    <row r="1" spans="1:29" ht="21.7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"/>
    </row>
    <row r="2" spans="1:29" ht="23.25" customHeight="1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44"/>
    </row>
    <row r="3" spans="1:29" ht="20.25" customHeight="1" x14ac:dyDescent="0.25">
      <c r="A3" s="44"/>
      <c r="B3" s="44"/>
      <c r="C3" s="44"/>
      <c r="D3" s="44"/>
      <c r="E3" s="44"/>
      <c r="F3" s="44"/>
      <c r="G3" s="44"/>
      <c r="H3" s="45"/>
      <c r="I3" s="44"/>
      <c r="J3" s="44"/>
      <c r="K3" s="44"/>
      <c r="L3" s="44"/>
      <c r="M3" s="44"/>
      <c r="N3" s="46"/>
      <c r="O3" s="44"/>
      <c r="P3" s="44"/>
      <c r="Q3" s="44"/>
      <c r="R3" s="44"/>
      <c r="S3" s="44"/>
      <c r="T3" s="4"/>
      <c r="U3" s="4"/>
      <c r="V3" s="4"/>
      <c r="W3" s="4"/>
      <c r="X3" s="4"/>
    </row>
    <row r="4" spans="1:29" x14ac:dyDescent="0.25">
      <c r="A4" s="102" t="s">
        <v>65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"/>
    </row>
    <row r="5" spans="1:29" x14ac:dyDescent="0.25">
      <c r="A5" s="102" t="str">
        <f>BP!A5</f>
        <v>DOS EXERCÍCIOS FINDOS EM 31 DE DEZEMBRO DE 2017 E 2016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"/>
    </row>
    <row r="6" spans="1:29" x14ac:dyDescent="0.25">
      <c r="A6" s="103" t="s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5"/>
    </row>
    <row r="7" spans="1:29" s="50" customFormat="1" ht="12.75" customHeight="1" x14ac:dyDescent="0.25">
      <c r="A7" s="47"/>
      <c r="B7" s="47"/>
      <c r="C7" s="47"/>
      <c r="D7" s="47"/>
      <c r="E7" s="47"/>
      <c r="F7" s="47"/>
      <c r="G7" s="47"/>
      <c r="H7" s="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9"/>
      <c r="X7" s="49"/>
      <c r="Y7"/>
      <c r="Z7"/>
      <c r="AA7"/>
      <c r="AB7"/>
      <c r="AC7"/>
    </row>
    <row r="8" spans="1:29" s="50" customFormat="1" ht="12.75" customHeight="1" x14ac:dyDescent="0.25">
      <c r="A8" s="36"/>
      <c r="B8" s="36"/>
      <c r="C8" s="36"/>
      <c r="D8" s="36"/>
      <c r="E8" s="36"/>
      <c r="F8" s="36"/>
      <c r="G8" s="36"/>
      <c r="H8" s="10" t="s">
        <v>5</v>
      </c>
      <c r="I8" s="37"/>
      <c r="J8" s="11">
        <f>BP!J8</f>
        <v>2017</v>
      </c>
      <c r="K8" s="37"/>
      <c r="L8" s="11">
        <f>BP!L8</f>
        <v>2016</v>
      </c>
      <c r="M8" s="37"/>
      <c r="N8" s="11" t="e">
        <f>BP!#REF!</f>
        <v>#REF!</v>
      </c>
      <c r="O8" s="37"/>
      <c r="P8" s="11" t="e">
        <f>BP!#REF!</f>
        <v>#REF!</v>
      </c>
      <c r="Q8"/>
      <c r="R8" s="11" t="e">
        <f>BP!#REF!</f>
        <v>#REF!</v>
      </c>
      <c r="S8"/>
      <c r="T8" s="11" t="e">
        <f>BP!#REF!</f>
        <v>#REF!</v>
      </c>
      <c r="U8" s="13"/>
      <c r="V8" s="11" t="e">
        <f>BP!#REF!</f>
        <v>#REF!</v>
      </c>
      <c r="W8" s="38"/>
      <c r="X8" s="11" t="e">
        <f>BP!#REF!</f>
        <v>#REF!</v>
      </c>
      <c r="Y8"/>
      <c r="Z8"/>
      <c r="AA8"/>
      <c r="AB8"/>
      <c r="AC8"/>
    </row>
    <row r="9" spans="1:29" s="50" customFormat="1" ht="12.75" customHeight="1" x14ac:dyDescent="0.25">
      <c r="A9" s="36"/>
      <c r="B9" s="36"/>
      <c r="C9" s="36"/>
      <c r="D9" s="36"/>
      <c r="E9" s="36"/>
      <c r="F9" s="36"/>
      <c r="G9" s="36"/>
      <c r="H9" s="18"/>
      <c r="I9" s="37"/>
      <c r="J9" s="37"/>
      <c r="K9" s="37"/>
      <c r="L9" s="37"/>
      <c r="M9" s="37"/>
      <c r="N9" s="13"/>
      <c r="O9" s="37"/>
      <c r="P9" s="19" t="s">
        <v>9</v>
      </c>
      <c r="Q9" s="12"/>
      <c r="R9" s="20" t="s">
        <v>10</v>
      </c>
      <c r="S9"/>
      <c r="T9" s="13"/>
      <c r="U9" s="13"/>
      <c r="V9" s="13"/>
      <c r="W9" s="38"/>
      <c r="X9" s="13"/>
      <c r="Y9"/>
      <c r="Z9"/>
      <c r="AA9"/>
      <c r="AB9"/>
      <c r="AC9"/>
    </row>
    <row r="10" spans="1:29" s="50" customFormat="1" ht="12.75" customHeight="1" x14ac:dyDescent="0.25">
      <c r="A10" s="36"/>
      <c r="B10" s="36"/>
      <c r="C10" s="36"/>
      <c r="D10" s="36"/>
      <c r="E10" s="36"/>
      <c r="F10" s="36"/>
      <c r="G10" s="36"/>
      <c r="H10" s="18"/>
      <c r="I10" s="37"/>
      <c r="J10" s="37"/>
      <c r="K10" s="37"/>
      <c r="L10" s="37"/>
      <c r="M10" s="37"/>
      <c r="N10" s="13"/>
      <c r="O10" s="37"/>
      <c r="P10" s="19"/>
      <c r="Q10" s="12"/>
      <c r="R10" s="20"/>
      <c r="S10"/>
      <c r="T10" s="13"/>
      <c r="U10" s="13"/>
      <c r="V10" s="13"/>
      <c r="W10" s="38"/>
      <c r="X10" s="13"/>
      <c r="Y10"/>
      <c r="Z10"/>
      <c r="AA10"/>
      <c r="AB10"/>
      <c r="AC10"/>
    </row>
    <row r="11" spans="1:29" s="22" customFormat="1" ht="12.75" hidden="1" customHeight="1" x14ac:dyDescent="0.25">
      <c r="A11" s="23"/>
      <c r="B11" s="16" t="s">
        <v>66</v>
      </c>
      <c r="C11" s="16"/>
      <c r="D11" s="16"/>
      <c r="E11" s="16"/>
      <c r="F11" s="16"/>
      <c r="G11" s="16"/>
      <c r="H11" s="18"/>
      <c r="I11" s="12"/>
      <c r="J11" s="12"/>
      <c r="K11" s="12"/>
      <c r="L11" s="12"/>
      <c r="M11" s="12"/>
      <c r="N11" s="12"/>
      <c r="O11" s="12"/>
      <c r="P11" s="12"/>
      <c r="Q11"/>
      <c r="R11" s="12"/>
      <c r="S11"/>
      <c r="T11" s="12"/>
      <c r="U11" s="12"/>
      <c r="V11" s="12"/>
      <c r="W11" s="21"/>
      <c r="X11" s="12"/>
      <c r="Y11"/>
      <c r="Z11"/>
      <c r="AA11"/>
      <c r="AB11"/>
      <c r="AC11"/>
    </row>
    <row r="12" spans="1:29" s="22" customFormat="1" ht="12.75" hidden="1" customHeight="1" x14ac:dyDescent="0.25">
      <c r="A12" s="23"/>
      <c r="B12" s="51" t="s">
        <v>67</v>
      </c>
      <c r="C12" s="51"/>
      <c r="D12" s="51"/>
      <c r="E12" s="51"/>
      <c r="F12" s="51"/>
      <c r="G12" s="51"/>
      <c r="H12" s="18">
        <v>4</v>
      </c>
      <c r="I12" s="12"/>
      <c r="J12" s="12">
        <v>195518</v>
      </c>
      <c r="K12" s="12"/>
      <c r="L12" s="12">
        <v>173328</v>
      </c>
      <c r="M12" s="12"/>
      <c r="N12" s="12">
        <v>149831</v>
      </c>
      <c r="O12" s="12"/>
      <c r="P12" s="12">
        <v>112526</v>
      </c>
      <c r="Q12"/>
      <c r="R12" s="12">
        <v>112526</v>
      </c>
      <c r="S12"/>
      <c r="T12" s="12">
        <v>88550</v>
      </c>
      <c r="U12" s="12"/>
      <c r="V12" s="12">
        <v>77664</v>
      </c>
      <c r="W12" s="21"/>
      <c r="X12" s="12">
        <f>24449+43744</f>
        <v>68193</v>
      </c>
      <c r="Y12"/>
      <c r="Z12"/>
      <c r="AA12"/>
      <c r="AB12"/>
      <c r="AC12"/>
    </row>
    <row r="13" spans="1:29" s="22" customFormat="1" ht="12.75" hidden="1" customHeight="1" x14ac:dyDescent="0.25">
      <c r="A13" s="23"/>
      <c r="B13" s="51" t="s">
        <v>68</v>
      </c>
      <c r="C13" s="51"/>
      <c r="D13" s="51"/>
      <c r="E13" s="51"/>
      <c r="F13" s="51"/>
      <c r="G13" s="51"/>
      <c r="H13" s="18"/>
      <c r="I13" s="12"/>
      <c r="J13" s="32">
        <v>0</v>
      </c>
      <c r="K13" s="12"/>
      <c r="L13" s="32">
        <v>0</v>
      </c>
      <c r="M13" s="12"/>
      <c r="N13" s="32">
        <v>0</v>
      </c>
      <c r="O13" s="12"/>
      <c r="P13" s="32">
        <v>198</v>
      </c>
      <c r="Q13"/>
      <c r="R13" s="32">
        <v>198</v>
      </c>
      <c r="S13"/>
      <c r="T13" s="32">
        <v>1034</v>
      </c>
      <c r="U13" s="12"/>
      <c r="V13" s="32">
        <v>304</v>
      </c>
      <c r="W13" s="21"/>
      <c r="X13" s="32">
        <v>207</v>
      </c>
      <c r="Y13"/>
      <c r="Z13"/>
      <c r="AA13"/>
      <c r="AB13"/>
      <c r="AC13"/>
    </row>
    <row r="14" spans="1:29" s="22" customFormat="1" ht="12.75" hidden="1" customHeight="1" x14ac:dyDescent="0.25">
      <c r="A14" s="23"/>
      <c r="B14" s="23"/>
      <c r="C14" s="23"/>
      <c r="D14" s="23"/>
      <c r="E14" s="23"/>
      <c r="F14" s="23"/>
      <c r="G14" s="23"/>
      <c r="H14" s="18"/>
      <c r="I14" s="12"/>
      <c r="J14" s="12">
        <f>SUM(J12:J13)</f>
        <v>195518</v>
      </c>
      <c r="K14" s="12"/>
      <c r="L14" s="12">
        <f>SUM(L12:L13)</f>
        <v>173328</v>
      </c>
      <c r="M14" s="12"/>
      <c r="N14" s="12">
        <f>SUM(N12:N13)</f>
        <v>149831</v>
      </c>
      <c r="O14" s="12"/>
      <c r="P14" s="12">
        <f>SUM(P12:P13)</f>
        <v>112724</v>
      </c>
      <c r="Q14"/>
      <c r="R14" s="12">
        <f>SUM(R12:R13)</f>
        <v>112724</v>
      </c>
      <c r="S14"/>
      <c r="T14" s="12">
        <f>SUM(T12:T13)</f>
        <v>89584</v>
      </c>
      <c r="U14" s="12"/>
      <c r="V14" s="12">
        <f>SUM(V12:V13)</f>
        <v>77968</v>
      </c>
      <c r="W14" s="21"/>
      <c r="X14" s="12">
        <f>SUM(X12:X13)</f>
        <v>68400</v>
      </c>
      <c r="Y14"/>
      <c r="Z14"/>
      <c r="AA14"/>
      <c r="AB14"/>
      <c r="AC14"/>
    </row>
    <row r="15" spans="1:29" s="22" customFormat="1" ht="12.75" hidden="1" customHeight="1" x14ac:dyDescent="0.25">
      <c r="A15" s="23"/>
      <c r="B15" s="51" t="s">
        <v>69</v>
      </c>
      <c r="C15" s="51"/>
      <c r="D15" s="51"/>
      <c r="E15" s="51"/>
      <c r="F15" s="51"/>
      <c r="G15" s="51"/>
      <c r="H15" s="18"/>
      <c r="I15" s="12"/>
      <c r="J15" s="12">
        <v>-22580</v>
      </c>
      <c r="K15" s="12"/>
      <c r="L15" s="12">
        <v>-20398</v>
      </c>
      <c r="M15" s="12"/>
      <c r="N15" s="12">
        <v>-18099</v>
      </c>
      <c r="O15" s="12"/>
      <c r="P15" s="12">
        <v>-16190</v>
      </c>
      <c r="Q15"/>
      <c r="R15" s="12">
        <v>-16190</v>
      </c>
      <c r="S15"/>
      <c r="T15" s="12">
        <v>-10132</v>
      </c>
      <c r="U15" s="12"/>
      <c r="V15" s="12">
        <v>-8394</v>
      </c>
      <c r="W15" s="21"/>
      <c r="X15" s="12">
        <v>-7559</v>
      </c>
      <c r="Y15"/>
      <c r="Z15"/>
      <c r="AA15"/>
      <c r="AB15"/>
      <c r="AC15"/>
    </row>
    <row r="16" spans="1:29" s="22" customFormat="1" ht="12.75" customHeight="1" x14ac:dyDescent="0.25">
      <c r="A16" s="23"/>
      <c r="B16" s="16" t="s">
        <v>70</v>
      </c>
      <c r="C16" s="16"/>
      <c r="D16" s="16"/>
      <c r="E16" s="16"/>
      <c r="F16" s="16"/>
      <c r="G16" s="16"/>
      <c r="H16" s="18">
        <v>21</v>
      </c>
      <c r="I16" s="12"/>
      <c r="J16" s="28">
        <f>SUM(J14:J15)</f>
        <v>172938</v>
      </c>
      <c r="K16" s="28"/>
      <c r="L16" s="28">
        <f>SUM(L14:L15)</f>
        <v>152930</v>
      </c>
      <c r="M16" s="12"/>
      <c r="N16" s="52">
        <f>SUM(N14:N15)</f>
        <v>131732</v>
      </c>
      <c r="O16" s="12"/>
      <c r="P16" s="52">
        <f>SUM(P14:P15)</f>
        <v>96534</v>
      </c>
      <c r="Q16"/>
      <c r="R16" s="29">
        <f>SUM(R14:R15)</f>
        <v>96534</v>
      </c>
      <c r="S16"/>
      <c r="T16" s="29">
        <f>SUM(T14:T15)</f>
        <v>79452</v>
      </c>
      <c r="U16" s="28"/>
      <c r="V16" s="29">
        <f>SUM(V14:V15)</f>
        <v>69574</v>
      </c>
      <c r="W16" s="21"/>
      <c r="X16" s="29">
        <f>SUM(X14:X15)</f>
        <v>60841</v>
      </c>
      <c r="Y16"/>
      <c r="Z16"/>
      <c r="AA16"/>
      <c r="AB16"/>
      <c r="AC16"/>
    </row>
    <row r="17" spans="1:29" s="22" customFormat="1" ht="12.75" customHeight="1" x14ac:dyDescent="0.25">
      <c r="A17" s="23"/>
      <c r="B17" s="16"/>
      <c r="C17" s="16"/>
      <c r="D17" s="16"/>
      <c r="E17" s="16"/>
      <c r="F17" s="16"/>
      <c r="G17" s="16"/>
      <c r="H17" s="18"/>
      <c r="I17" s="12"/>
      <c r="J17" s="12"/>
      <c r="K17" s="12"/>
      <c r="L17" s="12"/>
      <c r="M17" s="12"/>
      <c r="N17" s="28"/>
      <c r="O17" s="12"/>
      <c r="P17" s="28"/>
      <c r="Q17"/>
      <c r="R17" s="28"/>
      <c r="S17"/>
      <c r="T17" s="28"/>
      <c r="U17" s="28"/>
      <c r="V17" s="28"/>
      <c r="W17" s="21"/>
      <c r="X17" s="28"/>
      <c r="Y17"/>
      <c r="Z17"/>
      <c r="AA17"/>
      <c r="AB17"/>
      <c r="AC17"/>
    </row>
    <row r="18" spans="1:29" s="22" customFormat="1" ht="12.75" customHeight="1" x14ac:dyDescent="0.25">
      <c r="A18" s="23"/>
      <c r="B18" s="16" t="s">
        <v>71</v>
      </c>
      <c r="C18" s="16"/>
      <c r="D18" s="16"/>
      <c r="E18" s="16"/>
      <c r="F18" s="16"/>
      <c r="G18" s="16"/>
      <c r="H18" s="18"/>
      <c r="I18" s="12"/>
      <c r="J18" s="12"/>
      <c r="K18" s="12"/>
      <c r="L18" s="12"/>
      <c r="M18" s="12"/>
      <c r="N18" s="28"/>
      <c r="O18" s="12"/>
      <c r="P18" s="28"/>
      <c r="Q18"/>
      <c r="R18" s="28"/>
      <c r="S18"/>
      <c r="T18" s="28"/>
      <c r="U18" s="28"/>
      <c r="V18" s="28"/>
      <c r="W18" s="21"/>
      <c r="X18" s="28"/>
      <c r="Y18"/>
      <c r="Z18"/>
      <c r="AA18"/>
      <c r="AB18"/>
      <c r="AC18"/>
    </row>
    <row r="19" spans="1:29" s="22" customFormat="1" ht="12.75" customHeight="1" x14ac:dyDescent="0.25">
      <c r="A19" s="23"/>
      <c r="B19" s="51" t="s">
        <v>72</v>
      </c>
      <c r="C19" s="16"/>
      <c r="D19" s="16"/>
      <c r="E19" s="16"/>
      <c r="F19" s="16"/>
      <c r="G19" s="16"/>
      <c r="H19" s="18"/>
      <c r="I19" s="12"/>
      <c r="J19" s="12">
        <v>-47015</v>
      </c>
      <c r="K19" s="12"/>
      <c r="L19" s="12">
        <v>0</v>
      </c>
      <c r="M19" s="12"/>
      <c r="N19" s="28"/>
      <c r="O19" s="12"/>
      <c r="P19" s="28"/>
      <c r="Q19"/>
      <c r="R19" s="28"/>
      <c r="S19"/>
      <c r="T19" s="28"/>
      <c r="U19" s="28"/>
      <c r="V19" s="28"/>
      <c r="W19" s="21"/>
      <c r="X19" s="28"/>
      <c r="Y19"/>
      <c r="Z19"/>
      <c r="AA19"/>
      <c r="AB19"/>
      <c r="AC19"/>
    </row>
    <row r="20" spans="1:29" s="22" customFormat="1" ht="12.75" customHeight="1" x14ac:dyDescent="0.25">
      <c r="A20" s="23"/>
      <c r="B20" s="51" t="s">
        <v>73</v>
      </c>
      <c r="C20" s="16"/>
      <c r="D20" s="16"/>
      <c r="E20" s="16"/>
      <c r="F20" s="16"/>
      <c r="G20" s="16"/>
      <c r="H20" s="18"/>
      <c r="I20" s="12"/>
      <c r="J20" s="12">
        <v>-16353</v>
      </c>
      <c r="K20" s="12"/>
      <c r="L20" s="12">
        <v>0</v>
      </c>
      <c r="M20" s="12"/>
      <c r="N20" s="28"/>
      <c r="O20" s="12"/>
      <c r="P20" s="28"/>
      <c r="Q20"/>
      <c r="R20" s="28"/>
      <c r="S20"/>
      <c r="T20" s="28"/>
      <c r="U20" s="28"/>
      <c r="V20" s="28"/>
      <c r="W20" s="21"/>
      <c r="X20" s="28"/>
      <c r="Y20"/>
      <c r="Z20"/>
      <c r="AA20"/>
      <c r="AB20"/>
      <c r="AC20"/>
    </row>
    <row r="21" spans="1:29" s="22" customFormat="1" ht="12.75" customHeight="1" x14ac:dyDescent="0.25">
      <c r="A21" s="23"/>
      <c r="B21" s="51" t="s">
        <v>74</v>
      </c>
      <c r="C21" s="16"/>
      <c r="D21" s="16"/>
      <c r="E21" s="16"/>
      <c r="F21" s="16"/>
      <c r="G21" s="16"/>
      <c r="H21" s="18"/>
      <c r="I21" s="12"/>
      <c r="J21" s="12">
        <v>-4093</v>
      </c>
      <c r="K21" s="12"/>
      <c r="L21" s="12">
        <v>0</v>
      </c>
      <c r="M21" s="12"/>
      <c r="N21" s="28"/>
      <c r="O21" s="12"/>
      <c r="P21" s="28"/>
      <c r="Q21"/>
      <c r="R21" s="28"/>
      <c r="S21"/>
      <c r="T21" s="28"/>
      <c r="U21" s="28"/>
      <c r="V21" s="28"/>
      <c r="W21" s="21"/>
      <c r="X21" s="28"/>
      <c r="Y21"/>
      <c r="Z21"/>
      <c r="AA21"/>
      <c r="AB21"/>
      <c r="AC21"/>
    </row>
    <row r="22" spans="1:29" s="22" customFormat="1" ht="12.75" customHeight="1" x14ac:dyDescent="0.25">
      <c r="A22" s="23"/>
      <c r="B22" s="51" t="s">
        <v>75</v>
      </c>
      <c r="C22" s="16"/>
      <c r="D22" s="16"/>
      <c r="E22" s="16"/>
      <c r="F22" s="16"/>
      <c r="G22" s="16"/>
      <c r="H22" s="18"/>
      <c r="I22" s="12"/>
      <c r="J22" s="12">
        <v>-33902</v>
      </c>
      <c r="K22" s="12"/>
      <c r="L22" s="12">
        <v>0</v>
      </c>
      <c r="M22" s="12"/>
      <c r="N22" s="28"/>
      <c r="O22" s="12"/>
      <c r="P22" s="28"/>
      <c r="Q22"/>
      <c r="R22" s="28"/>
      <c r="S22"/>
      <c r="T22" s="28"/>
      <c r="U22" s="28"/>
      <c r="V22" s="28"/>
      <c r="W22" s="21"/>
      <c r="X22" s="28"/>
      <c r="Y22"/>
      <c r="Z22"/>
      <c r="AA22"/>
      <c r="AB22"/>
      <c r="AC22"/>
    </row>
    <row r="23" spans="1:29" s="22" customFormat="1" ht="12.75" customHeight="1" x14ac:dyDescent="0.25">
      <c r="A23" s="23"/>
      <c r="B23" s="51" t="s">
        <v>76</v>
      </c>
      <c r="C23" s="16"/>
      <c r="D23" s="16"/>
      <c r="E23" s="16"/>
      <c r="F23" s="16"/>
      <c r="G23" s="16"/>
      <c r="H23" s="18"/>
      <c r="I23" s="12"/>
      <c r="J23" s="12">
        <v>-506</v>
      </c>
      <c r="K23" s="12"/>
      <c r="L23" s="12">
        <v>0</v>
      </c>
      <c r="M23" s="12"/>
      <c r="N23" s="28"/>
      <c r="O23" s="12"/>
      <c r="P23" s="28"/>
      <c r="Q23"/>
      <c r="R23" s="28"/>
      <c r="S23"/>
      <c r="T23" s="28"/>
      <c r="U23" s="28"/>
      <c r="V23" s="28"/>
      <c r="W23" s="21"/>
      <c r="X23" s="28"/>
      <c r="Y23"/>
      <c r="Z23"/>
      <c r="AA23"/>
      <c r="AB23"/>
      <c r="AC23"/>
    </row>
    <row r="24" spans="1:29" s="22" customFormat="1" ht="12.75" customHeight="1" x14ac:dyDescent="0.25">
      <c r="A24" s="23"/>
      <c r="B24" s="23"/>
      <c r="C24" s="16"/>
      <c r="D24" s="16"/>
      <c r="E24" s="16"/>
      <c r="F24" s="16"/>
      <c r="G24" s="16"/>
      <c r="H24" s="18"/>
      <c r="I24" s="12"/>
      <c r="J24" s="31">
        <f>SUM(J18:J23)</f>
        <v>-101869</v>
      </c>
      <c r="K24" s="12"/>
      <c r="L24" s="31">
        <f>SUM(L18:L23)</f>
        <v>0</v>
      </c>
      <c r="M24" s="12"/>
      <c r="N24" s="28"/>
      <c r="O24" s="12"/>
      <c r="P24" s="28"/>
      <c r="Q24"/>
      <c r="R24" s="28"/>
      <c r="S24"/>
      <c r="T24" s="28"/>
      <c r="U24" s="28"/>
      <c r="V24" s="28"/>
      <c r="W24" s="21"/>
      <c r="X24" s="28"/>
      <c r="Y24"/>
      <c r="Z24"/>
      <c r="AA24"/>
      <c r="AB24"/>
      <c r="AC24"/>
    </row>
    <row r="25" spans="1:29" s="22" customFormat="1" ht="12.75" customHeight="1" x14ac:dyDescent="0.25">
      <c r="A25" s="23"/>
      <c r="B25" s="16" t="s">
        <v>77</v>
      </c>
      <c r="C25" s="16"/>
      <c r="D25" s="16"/>
      <c r="E25" s="16"/>
      <c r="F25" s="16"/>
      <c r="G25" s="16"/>
      <c r="H25" s="18"/>
      <c r="I25" s="12"/>
      <c r="J25" s="52">
        <f>J16+J24</f>
        <v>71069</v>
      </c>
      <c r="K25" s="12"/>
      <c r="L25" s="52">
        <f>L16+L24</f>
        <v>152930</v>
      </c>
      <c r="M25" s="12"/>
      <c r="N25" s="28"/>
      <c r="O25" s="12"/>
      <c r="P25" s="28"/>
      <c r="Q25"/>
      <c r="R25" s="28"/>
      <c r="S25"/>
      <c r="T25" s="28"/>
      <c r="U25" s="28"/>
      <c r="V25" s="28"/>
      <c r="W25" s="21"/>
      <c r="X25" s="28"/>
      <c r="Y25"/>
      <c r="Z25"/>
      <c r="AA25"/>
      <c r="AB25"/>
      <c r="AC25"/>
    </row>
    <row r="26" spans="1:29" s="22" customFormat="1" ht="12.75" customHeight="1" x14ac:dyDescent="0.25">
      <c r="A26" s="23"/>
      <c r="B26" s="16"/>
      <c r="C26" s="16"/>
      <c r="D26" s="16"/>
      <c r="E26" s="16"/>
      <c r="F26" s="16"/>
      <c r="G26" s="16"/>
      <c r="H26" s="18"/>
      <c r="I26" s="12"/>
      <c r="J26" s="28"/>
      <c r="K26" s="12"/>
      <c r="L26" s="28"/>
      <c r="M26" s="12"/>
      <c r="N26" s="28"/>
      <c r="O26" s="12"/>
      <c r="P26" s="28"/>
      <c r="Q26"/>
      <c r="R26" s="28"/>
      <c r="S26"/>
      <c r="T26" s="28"/>
      <c r="U26" s="28"/>
      <c r="V26" s="28"/>
      <c r="W26" s="21"/>
      <c r="X26" s="28"/>
      <c r="Y26"/>
      <c r="Z26"/>
      <c r="AA26"/>
      <c r="AB26"/>
      <c r="AC26"/>
    </row>
    <row r="27" spans="1:29" s="22" customFormat="1" ht="6.75" customHeight="1" x14ac:dyDescent="0.25">
      <c r="A27" s="23"/>
      <c r="B27" s="23"/>
      <c r="C27" s="23"/>
      <c r="D27" s="23"/>
      <c r="E27" s="23"/>
      <c r="F27" s="23"/>
      <c r="G27" s="23"/>
      <c r="H27" s="18"/>
      <c r="I27" s="12"/>
      <c r="J27" s="12"/>
      <c r="K27" s="12"/>
      <c r="L27" s="12"/>
      <c r="M27" s="12"/>
      <c r="N27" s="12"/>
      <c r="O27" s="12"/>
      <c r="P27" s="12"/>
      <c r="Q27"/>
      <c r="R27" s="12"/>
      <c r="S27"/>
      <c r="T27" s="12"/>
      <c r="U27" s="12"/>
      <c r="V27" s="12"/>
      <c r="W27" s="21"/>
      <c r="X27" s="12"/>
      <c r="Y27"/>
      <c r="Z27"/>
      <c r="AA27"/>
      <c r="AB27"/>
      <c r="AC27"/>
    </row>
    <row r="28" spans="1:29" s="22" customFormat="1" ht="12.75" customHeight="1" x14ac:dyDescent="0.25">
      <c r="A28" s="23"/>
      <c r="B28" s="16" t="s">
        <v>78</v>
      </c>
      <c r="C28" s="16"/>
      <c r="D28" s="16"/>
      <c r="E28" s="16"/>
      <c r="F28" s="16"/>
      <c r="G28" s="16"/>
      <c r="H28" s="18"/>
      <c r="I28" s="12"/>
      <c r="J28" s="12"/>
      <c r="K28" s="12"/>
      <c r="L28" s="12"/>
      <c r="M28" s="12"/>
      <c r="N28" s="12"/>
      <c r="O28" s="12"/>
      <c r="P28" s="12"/>
      <c r="Q28"/>
      <c r="R28" s="12"/>
      <c r="S28"/>
      <c r="T28" s="12"/>
      <c r="U28" s="12"/>
      <c r="V28" s="12"/>
      <c r="W28" s="21"/>
      <c r="X28" s="12"/>
      <c r="Y28"/>
      <c r="Z28"/>
      <c r="AA28"/>
      <c r="AB28"/>
      <c r="AC28"/>
    </row>
    <row r="29" spans="1:29" s="22" customFormat="1" ht="12.75" customHeight="1" x14ac:dyDescent="0.25">
      <c r="A29" s="23"/>
      <c r="B29" s="51" t="s">
        <v>79</v>
      </c>
      <c r="C29" s="51"/>
      <c r="D29" s="51"/>
      <c r="E29" s="51"/>
      <c r="F29" s="51"/>
      <c r="G29" s="51"/>
      <c r="H29" s="18"/>
      <c r="I29" s="12"/>
      <c r="J29" s="12">
        <v>0</v>
      </c>
      <c r="K29" s="12"/>
      <c r="L29" s="12">
        <v>-46909</v>
      </c>
      <c r="M29" s="12"/>
      <c r="N29" s="12">
        <v>-43261</v>
      </c>
      <c r="O29" s="12"/>
      <c r="P29" s="12">
        <v>-41129</v>
      </c>
      <c r="Q29"/>
      <c r="R29" s="12">
        <v>-41129</v>
      </c>
      <c r="S29"/>
      <c r="T29" s="12">
        <v>-34664</v>
      </c>
      <c r="U29" s="12"/>
      <c r="V29" s="12">
        <v>-26593</v>
      </c>
      <c r="W29" s="21"/>
      <c r="X29" s="12">
        <v>-22203</v>
      </c>
      <c r="Y29"/>
      <c r="Z29"/>
      <c r="AA29"/>
      <c r="AB29"/>
      <c r="AC29"/>
    </row>
    <row r="30" spans="1:29" s="22" customFormat="1" ht="12.75" customHeight="1" x14ac:dyDescent="0.25">
      <c r="A30" s="23"/>
      <c r="B30" s="51" t="s">
        <v>80</v>
      </c>
      <c r="C30" s="51"/>
      <c r="D30" s="51"/>
      <c r="E30" s="51"/>
      <c r="F30" s="51"/>
      <c r="G30" s="51"/>
      <c r="H30" s="18"/>
      <c r="I30" s="12"/>
      <c r="J30" s="53">
        <v>-1360</v>
      </c>
      <c r="K30" s="12"/>
      <c r="L30" s="53">
        <v>-1803</v>
      </c>
      <c r="M30" s="12"/>
      <c r="N30" s="53">
        <v>-1675</v>
      </c>
      <c r="O30" s="12"/>
      <c r="P30" s="12">
        <v>-1927</v>
      </c>
      <c r="Q30"/>
      <c r="R30" s="12">
        <v>-1927</v>
      </c>
      <c r="S30"/>
      <c r="T30" s="12">
        <v>-1618</v>
      </c>
      <c r="U30" s="12"/>
      <c r="V30" s="12">
        <v>-1109</v>
      </c>
      <c r="W30" s="21"/>
      <c r="X30" s="12">
        <v>-758</v>
      </c>
      <c r="Y30"/>
      <c r="Z30"/>
      <c r="AA30"/>
      <c r="AB30"/>
      <c r="AC30"/>
    </row>
    <row r="31" spans="1:29" s="22" customFormat="1" ht="12.75" customHeight="1" x14ac:dyDescent="0.25">
      <c r="A31" s="23"/>
      <c r="B31" s="51" t="s">
        <v>81</v>
      </c>
      <c r="C31" s="51"/>
      <c r="D31" s="51"/>
      <c r="E31" s="51"/>
      <c r="F31" s="51"/>
      <c r="G31" s="51"/>
      <c r="H31" s="18"/>
      <c r="I31" s="12"/>
      <c r="J31" s="53">
        <v>-17523</v>
      </c>
      <c r="K31" s="12"/>
      <c r="L31" s="53">
        <v>-27902</v>
      </c>
      <c r="M31" s="12"/>
      <c r="N31" s="53">
        <v>-22467</v>
      </c>
      <c r="O31" s="12"/>
      <c r="P31" s="12">
        <v>-27015</v>
      </c>
      <c r="Q31"/>
      <c r="R31" s="12">
        <v>-27015</v>
      </c>
      <c r="S31"/>
      <c r="T31" s="12">
        <v>-26569</v>
      </c>
      <c r="U31" s="12"/>
      <c r="V31" s="12">
        <v>-22287</v>
      </c>
      <c r="W31" s="21"/>
      <c r="X31" s="12">
        <v>-17603</v>
      </c>
      <c r="Y31"/>
      <c r="Z31"/>
      <c r="AA31"/>
      <c r="AB31"/>
      <c r="AC31"/>
    </row>
    <row r="32" spans="1:29" s="22" customFormat="1" ht="12.75" customHeight="1" x14ac:dyDescent="0.25">
      <c r="A32" s="23"/>
      <c r="B32" s="51" t="s">
        <v>82</v>
      </c>
      <c r="C32" s="51"/>
      <c r="D32" s="51"/>
      <c r="E32" s="51"/>
      <c r="F32" s="51"/>
      <c r="G32" s="51"/>
      <c r="H32" s="18"/>
      <c r="I32" s="12"/>
      <c r="J32" s="53">
        <v>-714</v>
      </c>
      <c r="K32" s="12"/>
      <c r="L32" s="53">
        <v>-4390</v>
      </c>
      <c r="M32" s="12"/>
      <c r="N32" s="53">
        <v>-4531</v>
      </c>
      <c r="O32" s="12"/>
      <c r="P32" s="12">
        <v>-4760</v>
      </c>
      <c r="Q32"/>
      <c r="R32" s="12">
        <v>-4760</v>
      </c>
      <c r="S32"/>
      <c r="T32" s="12">
        <v>-5406</v>
      </c>
      <c r="U32" s="12"/>
      <c r="V32" s="12">
        <v>-5053</v>
      </c>
      <c r="W32" s="21"/>
      <c r="X32" s="12">
        <v>-4090</v>
      </c>
      <c r="Y32"/>
      <c r="Z32"/>
      <c r="AA32"/>
      <c r="AB32"/>
      <c r="AC32"/>
    </row>
    <row r="33" spans="1:29" s="22" customFormat="1" ht="12.75" customHeight="1" x14ac:dyDescent="0.25">
      <c r="A33" s="23"/>
      <c r="B33" s="51" t="s">
        <v>83</v>
      </c>
      <c r="C33" s="51"/>
      <c r="D33" s="51"/>
      <c r="E33" s="51"/>
      <c r="F33" s="51"/>
      <c r="G33" s="51"/>
      <c r="H33" s="18"/>
      <c r="I33" s="12"/>
      <c r="J33" s="53">
        <v>0</v>
      </c>
      <c r="K33" s="12"/>
      <c r="L33" s="53">
        <v>-33757</v>
      </c>
      <c r="M33" s="12"/>
      <c r="N33" s="53">
        <v>-33298</v>
      </c>
      <c r="O33" s="12"/>
      <c r="P33" s="12">
        <v>-17260</v>
      </c>
      <c r="Q33"/>
      <c r="R33" s="12">
        <v>-17260</v>
      </c>
      <c r="S33"/>
      <c r="T33" s="12">
        <v>-17278</v>
      </c>
      <c r="U33" s="12"/>
      <c r="V33" s="12">
        <v>-17267</v>
      </c>
      <c r="W33" s="21"/>
      <c r="X33" s="12">
        <v>-12716</v>
      </c>
      <c r="Y33"/>
      <c r="Z33"/>
      <c r="AA33"/>
      <c r="AB33"/>
      <c r="AC33"/>
    </row>
    <row r="34" spans="1:29" s="22" customFormat="1" ht="12.75" customHeight="1" x14ac:dyDescent="0.25">
      <c r="A34" s="23"/>
      <c r="B34" s="51" t="s">
        <v>84</v>
      </c>
      <c r="C34" s="51"/>
      <c r="D34" s="51"/>
      <c r="E34" s="51"/>
      <c r="F34" s="51"/>
      <c r="G34" s="51"/>
      <c r="H34" s="18"/>
      <c r="I34" s="12"/>
      <c r="J34" s="53">
        <v>-728</v>
      </c>
      <c r="K34" s="12"/>
      <c r="L34" s="53">
        <v>-514</v>
      </c>
      <c r="M34" s="12"/>
      <c r="N34" s="53">
        <v>-804</v>
      </c>
      <c r="O34" s="12"/>
      <c r="P34" s="12">
        <v>-1055</v>
      </c>
      <c r="Q34"/>
      <c r="R34" s="12">
        <v>-1055</v>
      </c>
      <c r="S34"/>
      <c r="T34" s="12">
        <v>-1565</v>
      </c>
      <c r="U34" s="12"/>
      <c r="V34" s="12">
        <v>-1275</v>
      </c>
      <c r="W34" s="21"/>
      <c r="X34" s="12">
        <v>-932</v>
      </c>
      <c r="Y34"/>
      <c r="Z34"/>
      <c r="AA34"/>
      <c r="AB34"/>
      <c r="AC34"/>
    </row>
    <row r="35" spans="1:29" s="22" customFormat="1" ht="12.75" customHeight="1" x14ac:dyDescent="0.25">
      <c r="A35" s="23"/>
      <c r="B35" s="51" t="s">
        <v>85</v>
      </c>
      <c r="C35" s="51"/>
      <c r="D35" s="51"/>
      <c r="E35" s="51"/>
      <c r="F35" s="51"/>
      <c r="G35" s="51"/>
      <c r="H35" s="18"/>
      <c r="I35" s="12"/>
      <c r="J35" s="53">
        <v>-1580</v>
      </c>
      <c r="K35" s="12"/>
      <c r="L35" s="53">
        <v>-5128</v>
      </c>
      <c r="M35" s="12"/>
      <c r="N35" s="53">
        <v>-306</v>
      </c>
      <c r="O35" s="12"/>
      <c r="P35" s="12">
        <v>-4722</v>
      </c>
      <c r="Q35"/>
      <c r="R35" s="12">
        <v>-5233</v>
      </c>
      <c r="S35"/>
      <c r="T35" s="12">
        <v>-4201</v>
      </c>
      <c r="U35" s="12"/>
      <c r="V35" s="12">
        <v>-6208</v>
      </c>
      <c r="W35" s="21"/>
      <c r="X35" s="12">
        <v>-5496</v>
      </c>
      <c r="Y35"/>
      <c r="Z35"/>
      <c r="AA35"/>
      <c r="AB35"/>
      <c r="AC35"/>
    </row>
    <row r="36" spans="1:29" s="22" customFormat="1" ht="12.75" customHeight="1" x14ac:dyDescent="0.25">
      <c r="A36" s="23"/>
      <c r="B36" s="51"/>
      <c r="C36" s="51"/>
      <c r="D36" s="51"/>
      <c r="E36" s="51"/>
      <c r="F36" s="51"/>
      <c r="G36" s="51"/>
      <c r="H36" s="18"/>
      <c r="I36" s="12"/>
      <c r="J36" s="54">
        <f>_xlfn.AGGREGATE(9,5,J29:J35)</f>
        <v>-21905</v>
      </c>
      <c r="K36" s="12"/>
      <c r="L36" s="54">
        <f>_xlfn.AGGREGATE(9,5,L29:L35)</f>
        <v>-120403</v>
      </c>
      <c r="M36" s="12"/>
      <c r="N36" s="54">
        <f>_xlfn.AGGREGATE(9,5,N29:N35)</f>
        <v>-106342</v>
      </c>
      <c r="O36" s="12"/>
      <c r="P36" s="29">
        <f>SUM(P29:P35)</f>
        <v>-97868</v>
      </c>
      <c r="Q36"/>
      <c r="R36" s="29">
        <f>SUM(R29:R35)</f>
        <v>-98379</v>
      </c>
      <c r="S36"/>
      <c r="T36" s="29">
        <f>SUM(T29:T35)</f>
        <v>-91301</v>
      </c>
      <c r="U36" s="28"/>
      <c r="V36" s="29">
        <f>SUM(V29:V35)</f>
        <v>-79792</v>
      </c>
      <c r="W36" s="21"/>
      <c r="X36" s="29">
        <f>SUM(X29:X35)</f>
        <v>-63798</v>
      </c>
      <c r="Y36"/>
      <c r="Z36"/>
      <c r="AA36"/>
      <c r="AB36"/>
      <c r="AC36"/>
    </row>
    <row r="37" spans="1:29" s="22" customFormat="1" ht="12.75" customHeight="1" x14ac:dyDescent="0.25">
      <c r="A37" s="23"/>
      <c r="B37" s="51"/>
      <c r="C37" s="51"/>
      <c r="D37" s="51"/>
      <c r="E37" s="51"/>
      <c r="F37" s="51"/>
      <c r="G37" s="51"/>
      <c r="H37" s="18"/>
      <c r="I37" s="12"/>
      <c r="J37" s="12"/>
      <c r="K37" s="12"/>
      <c r="L37" s="12"/>
      <c r="M37" s="12"/>
      <c r="N37" s="12"/>
      <c r="O37" s="12"/>
      <c r="P37" s="12"/>
      <c r="Q37"/>
      <c r="R37" s="12"/>
      <c r="S37"/>
      <c r="T37" s="12"/>
      <c r="U37" s="12"/>
      <c r="V37" s="12"/>
      <c r="W37" s="21"/>
      <c r="X37" s="12"/>
      <c r="Y37"/>
      <c r="Z37"/>
      <c r="AA37"/>
      <c r="AB37"/>
      <c r="AC37"/>
    </row>
    <row r="38" spans="1:29" s="22" customFormat="1" ht="12.75" customHeight="1" x14ac:dyDescent="0.25">
      <c r="A38" s="23"/>
      <c r="B38" s="51" t="s">
        <v>86</v>
      </c>
      <c r="C38" s="51"/>
      <c r="D38" s="51"/>
      <c r="E38" s="51"/>
      <c r="F38" s="51"/>
      <c r="G38" s="51"/>
      <c r="H38" s="18">
        <v>22</v>
      </c>
      <c r="I38" s="12"/>
      <c r="J38" s="32">
        <v>-22555</v>
      </c>
      <c r="K38" s="12"/>
      <c r="L38" s="32">
        <v>9</v>
      </c>
      <c r="M38" s="12"/>
      <c r="N38" s="32">
        <v>230</v>
      </c>
      <c r="O38" s="12"/>
      <c r="P38" s="32">
        <v>6720</v>
      </c>
      <c r="Q38"/>
      <c r="R38" s="32">
        <v>6720</v>
      </c>
      <c r="S38"/>
      <c r="T38" s="32">
        <v>22873</v>
      </c>
      <c r="U38" s="12"/>
      <c r="V38" s="32">
        <v>16024</v>
      </c>
      <c r="W38" s="21"/>
      <c r="X38" s="32">
        <v>27751</v>
      </c>
      <c r="Y38"/>
      <c r="Z38"/>
      <c r="AA38"/>
      <c r="AB38"/>
      <c r="AC38"/>
    </row>
    <row r="39" spans="1:29" s="22" customFormat="1" ht="12.75" customHeight="1" x14ac:dyDescent="0.25">
      <c r="A39" s="23"/>
      <c r="B39" s="51"/>
      <c r="C39" s="51"/>
      <c r="D39" s="51"/>
      <c r="E39" s="51"/>
      <c r="F39" s="51"/>
      <c r="G39" s="51"/>
      <c r="H39" s="18"/>
      <c r="I39" s="12"/>
      <c r="J39" s="12"/>
      <c r="K39" s="12"/>
      <c r="L39" s="12"/>
      <c r="M39" s="12"/>
      <c r="N39" s="12"/>
      <c r="O39" s="12"/>
      <c r="P39" s="12"/>
      <c r="Q39"/>
      <c r="R39" s="12"/>
      <c r="S39"/>
      <c r="T39" s="12"/>
      <c r="U39" s="12"/>
      <c r="V39" s="12"/>
      <c r="W39" s="21"/>
      <c r="X39" s="12"/>
      <c r="Y39"/>
      <c r="Z39"/>
      <c r="AA39"/>
      <c r="AB39"/>
      <c r="AC39"/>
    </row>
    <row r="40" spans="1:29" s="22" customFormat="1" ht="12.75" customHeight="1" x14ac:dyDescent="0.25">
      <c r="A40" s="23"/>
      <c r="B40" s="16" t="s">
        <v>87</v>
      </c>
      <c r="C40" s="16"/>
      <c r="D40" s="16"/>
      <c r="E40" s="16"/>
      <c r="F40" s="16"/>
      <c r="G40" s="16"/>
      <c r="H40" s="18"/>
      <c r="I40" s="23"/>
      <c r="J40" s="55"/>
      <c r="K40" s="23"/>
      <c r="L40" s="55"/>
      <c r="M40" s="23"/>
      <c r="N40" s="55"/>
      <c r="O40" s="23"/>
      <c r="P40" s="23"/>
      <c r="Q40"/>
      <c r="R40" s="23"/>
      <c r="S40"/>
      <c r="T40" s="23"/>
      <c r="U40" s="23"/>
      <c r="V40" s="23"/>
      <c r="W40" s="21"/>
      <c r="X40" s="23"/>
      <c r="Y40"/>
      <c r="Z40"/>
      <c r="AA40"/>
      <c r="AB40"/>
      <c r="AC40"/>
    </row>
    <row r="41" spans="1:29" s="22" customFormat="1" ht="12.75" customHeight="1" x14ac:dyDescent="0.25">
      <c r="A41" s="23"/>
      <c r="B41" s="16" t="s">
        <v>88</v>
      </c>
      <c r="C41" s="16"/>
      <c r="D41" s="16"/>
      <c r="E41" s="16"/>
      <c r="F41" s="16"/>
      <c r="G41" s="16"/>
      <c r="H41" s="18"/>
      <c r="I41" s="16"/>
      <c r="J41" s="56">
        <f>_xlfn.AGGREGATE(9,5,J25,J36,J38)</f>
        <v>26609</v>
      </c>
      <c r="K41" s="16"/>
      <c r="L41" s="56">
        <f>_xlfn.AGGREGATE(9,5,L25,L36,L38)</f>
        <v>32536</v>
      </c>
      <c r="M41" s="16"/>
      <c r="N41" s="56">
        <f>_xlfn.AGGREGATE(9,5,N16,N36,N38)</f>
        <v>25620</v>
      </c>
      <c r="O41" s="16"/>
      <c r="P41" s="56">
        <f>P16+P36+P38</f>
        <v>5386</v>
      </c>
      <c r="Q41"/>
      <c r="R41" s="56">
        <f>R16+R36+R38</f>
        <v>4875</v>
      </c>
      <c r="S41"/>
      <c r="T41" s="56">
        <f>T16+T36+T38</f>
        <v>11024</v>
      </c>
      <c r="U41" s="56"/>
      <c r="V41" s="56">
        <f>V16+V36+V38</f>
        <v>5806</v>
      </c>
      <c r="W41" s="21"/>
      <c r="X41" s="56">
        <f>X16+X36+X38</f>
        <v>24794</v>
      </c>
      <c r="Y41"/>
      <c r="Z41"/>
      <c r="AA41"/>
      <c r="AB41"/>
      <c r="AC41"/>
    </row>
    <row r="42" spans="1:29" s="22" customFormat="1" ht="12.75" customHeight="1" x14ac:dyDescent="0.25">
      <c r="A42" s="23"/>
      <c r="B42" s="13"/>
      <c r="C42" s="13"/>
      <c r="D42" s="13"/>
      <c r="E42" s="13"/>
      <c r="F42" s="13"/>
      <c r="G42" s="13"/>
      <c r="H42" s="18"/>
      <c r="I42" s="23"/>
      <c r="J42" s="55"/>
      <c r="K42" s="23"/>
      <c r="L42" s="55"/>
      <c r="M42" s="23"/>
      <c r="N42" s="55"/>
      <c r="O42" s="23"/>
      <c r="P42" s="23"/>
      <c r="Q42"/>
      <c r="R42" s="23"/>
      <c r="S42"/>
      <c r="T42" s="23"/>
      <c r="U42" s="23"/>
      <c r="V42" s="23"/>
      <c r="W42" s="21"/>
      <c r="X42" s="23"/>
      <c r="Y42"/>
      <c r="Z42"/>
      <c r="AA42"/>
      <c r="AB42"/>
      <c r="AC42"/>
    </row>
    <row r="43" spans="1:29" s="22" customFormat="1" ht="12.75" customHeight="1" x14ac:dyDescent="0.25">
      <c r="A43" s="23"/>
      <c r="B43" s="57" t="s">
        <v>89</v>
      </c>
      <c r="C43" s="57"/>
      <c r="D43" s="57"/>
      <c r="E43" s="57"/>
      <c r="F43" s="57"/>
      <c r="G43" s="57"/>
      <c r="H43" s="18"/>
      <c r="I43" s="23"/>
      <c r="J43" s="55"/>
      <c r="K43" s="23"/>
      <c r="L43" s="55"/>
      <c r="M43" s="23"/>
      <c r="N43" s="55"/>
      <c r="O43" s="23"/>
      <c r="P43" s="23"/>
      <c r="Q43"/>
      <c r="R43" s="23"/>
      <c r="S43"/>
      <c r="T43" s="23"/>
      <c r="U43" s="23"/>
      <c r="V43" s="23"/>
      <c r="W43" s="21"/>
      <c r="X43" s="23"/>
      <c r="Y43"/>
      <c r="Z43"/>
      <c r="AA43"/>
      <c r="AB43"/>
      <c r="AC43"/>
    </row>
    <row r="44" spans="1:29" s="22" customFormat="1" ht="12.75" customHeight="1" x14ac:dyDescent="0.25">
      <c r="A44" s="23"/>
      <c r="B44" s="51" t="s">
        <v>90</v>
      </c>
      <c r="C44" s="51"/>
      <c r="D44" s="51"/>
      <c r="E44" s="51"/>
      <c r="F44" s="51"/>
      <c r="G44" s="51"/>
      <c r="H44" s="18"/>
      <c r="I44" s="23"/>
      <c r="J44" s="12">
        <v>7249</v>
      </c>
      <c r="K44" s="23"/>
      <c r="L44" s="12">
        <v>7036</v>
      </c>
      <c r="M44" s="23"/>
      <c r="N44" s="12">
        <v>5920</v>
      </c>
      <c r="O44" s="23"/>
      <c r="P44" s="12">
        <v>6863</v>
      </c>
      <c r="Q44"/>
      <c r="R44" s="12">
        <v>8762</v>
      </c>
      <c r="S44"/>
      <c r="T44" s="12">
        <v>5069</v>
      </c>
      <c r="U44" s="12"/>
      <c r="V44" s="12">
        <v>3851</v>
      </c>
      <c r="W44" s="21"/>
      <c r="X44" s="12">
        <v>5483</v>
      </c>
      <c r="Y44"/>
      <c r="Z44"/>
      <c r="AA44"/>
      <c r="AB44"/>
      <c r="AC44"/>
    </row>
    <row r="45" spans="1:29" s="22" customFormat="1" ht="12.75" customHeight="1" x14ac:dyDescent="0.25">
      <c r="A45" s="23"/>
      <c r="B45" s="51" t="s">
        <v>91</v>
      </c>
      <c r="C45" s="51"/>
      <c r="D45" s="51"/>
      <c r="E45" s="51"/>
      <c r="F45" s="51"/>
      <c r="G45" s="51"/>
      <c r="H45" s="18"/>
      <c r="I45" s="23"/>
      <c r="J45" s="12">
        <v>-15240</v>
      </c>
      <c r="K45" s="23"/>
      <c r="L45" s="12">
        <v>-18548</v>
      </c>
      <c r="M45" s="23"/>
      <c r="N45" s="12">
        <v>-9414</v>
      </c>
      <c r="O45" s="23"/>
      <c r="P45" s="12">
        <v>-3628</v>
      </c>
      <c r="Q45"/>
      <c r="R45" s="12">
        <v>-3628</v>
      </c>
      <c r="S45"/>
      <c r="T45" s="12">
        <v>-2354</v>
      </c>
      <c r="U45" s="12"/>
      <c r="V45" s="12">
        <v>-3002</v>
      </c>
      <c r="W45" s="21"/>
      <c r="X45" s="12">
        <v>-538</v>
      </c>
      <c r="Y45"/>
      <c r="Z45"/>
      <c r="AA45"/>
      <c r="AB45"/>
      <c r="AC45"/>
    </row>
    <row r="46" spans="1:29" s="22" customFormat="1" ht="12.75" customHeight="1" x14ac:dyDescent="0.25">
      <c r="A46" s="23"/>
      <c r="B46" s="13"/>
      <c r="C46" s="13"/>
      <c r="D46" s="13"/>
      <c r="E46" s="13"/>
      <c r="F46" s="13"/>
      <c r="G46" s="13"/>
      <c r="H46" s="18"/>
      <c r="I46" s="12"/>
      <c r="J46" s="31">
        <f>_xlfn.AGGREGATE(9,5,J44:J45)</f>
        <v>-7991</v>
      </c>
      <c r="K46" s="12"/>
      <c r="L46" s="31">
        <f>_xlfn.AGGREGATE(9,5,L44:L45)</f>
        <v>-11512</v>
      </c>
      <c r="M46" s="12"/>
      <c r="N46" s="31">
        <f>_xlfn.AGGREGATE(9,5,N44:N45)</f>
        <v>-3494</v>
      </c>
      <c r="O46" s="12"/>
      <c r="P46" s="31">
        <f>SUM(P44:P45)</f>
        <v>3235</v>
      </c>
      <c r="Q46"/>
      <c r="R46" s="31">
        <f>SUM(R44:R45)</f>
        <v>5134</v>
      </c>
      <c r="S46"/>
      <c r="T46" s="31">
        <f>SUM(T44:T45)</f>
        <v>2715</v>
      </c>
      <c r="U46" s="12"/>
      <c r="V46" s="31">
        <f>SUM(V44:V45)</f>
        <v>849</v>
      </c>
      <c r="W46" s="21"/>
      <c r="X46" s="31">
        <f>SUM(X44:X45)</f>
        <v>4945</v>
      </c>
      <c r="Y46"/>
      <c r="Z46"/>
      <c r="AA46"/>
      <c r="AB46"/>
      <c r="AC46"/>
    </row>
    <row r="47" spans="1:29" s="22" customFormat="1" ht="12.75" customHeight="1" x14ac:dyDescent="0.25">
      <c r="A47" s="23"/>
      <c r="B47" s="57" t="s">
        <v>92</v>
      </c>
      <c r="C47" s="57"/>
      <c r="D47" s="57"/>
      <c r="E47" s="57"/>
      <c r="F47" s="57"/>
      <c r="G47" s="57"/>
      <c r="H47" s="18"/>
      <c r="I47" s="23"/>
      <c r="J47" s="55"/>
      <c r="K47" s="23"/>
      <c r="L47" s="55"/>
      <c r="M47" s="23"/>
      <c r="N47" s="55"/>
      <c r="O47" s="23"/>
      <c r="P47" s="23"/>
      <c r="Q47"/>
      <c r="R47" s="23"/>
      <c r="S47"/>
      <c r="T47" s="23"/>
      <c r="U47" s="23"/>
      <c r="V47" s="23"/>
      <c r="W47" s="21"/>
      <c r="X47" s="23"/>
      <c r="Y47"/>
      <c r="Z47"/>
      <c r="AA47"/>
      <c r="AB47"/>
      <c r="AC47"/>
    </row>
    <row r="48" spans="1:29" s="22" customFormat="1" ht="12.75" customHeight="1" x14ac:dyDescent="0.25">
      <c r="A48" s="23"/>
      <c r="B48" s="57" t="s">
        <v>93</v>
      </c>
      <c r="C48" s="57"/>
      <c r="D48" s="57"/>
      <c r="E48" s="57"/>
      <c r="F48" s="57"/>
      <c r="G48" s="57"/>
      <c r="H48" s="18"/>
      <c r="I48" s="28"/>
      <c r="J48" s="28">
        <f>J41+J46</f>
        <v>18618</v>
      </c>
      <c r="K48" s="28"/>
      <c r="L48" s="28">
        <f>L41+L46</f>
        <v>21024</v>
      </c>
      <c r="M48" s="28"/>
      <c r="N48" s="28">
        <f>N41+N46</f>
        <v>22126</v>
      </c>
      <c r="O48" s="28"/>
      <c r="P48" s="28">
        <f>P41+P46</f>
        <v>8621</v>
      </c>
      <c r="Q48"/>
      <c r="R48" s="28">
        <f>R41+R46</f>
        <v>10009</v>
      </c>
      <c r="S48"/>
      <c r="T48" s="28">
        <f>T41+T46</f>
        <v>13739</v>
      </c>
      <c r="U48" s="28"/>
      <c r="V48" s="28">
        <f>V41+V46</f>
        <v>6655</v>
      </c>
      <c r="W48" s="21"/>
      <c r="X48" s="28">
        <f>X41+X46</f>
        <v>29739</v>
      </c>
      <c r="Y48"/>
      <c r="Z48"/>
      <c r="AA48"/>
      <c r="AB48"/>
      <c r="AC48"/>
    </row>
    <row r="49" spans="1:29" s="22" customFormat="1" ht="12.75" customHeight="1" x14ac:dyDescent="0.25">
      <c r="A49" s="23"/>
      <c r="B49" s="57"/>
      <c r="C49" s="57"/>
      <c r="D49" s="57"/>
      <c r="E49" s="57"/>
      <c r="F49" s="57"/>
      <c r="G49" s="57"/>
      <c r="H49" s="18"/>
      <c r="I49" s="28"/>
      <c r="J49" s="28"/>
      <c r="K49" s="28"/>
      <c r="L49" s="28"/>
      <c r="M49" s="28"/>
      <c r="N49" s="28"/>
      <c r="O49" s="28"/>
      <c r="P49" s="28"/>
      <c r="Q49"/>
      <c r="R49" s="28"/>
      <c r="S49"/>
      <c r="T49" s="28"/>
      <c r="U49" s="28"/>
      <c r="V49" s="28"/>
      <c r="W49" s="21"/>
      <c r="X49" s="28"/>
      <c r="Y49"/>
      <c r="Z49"/>
      <c r="AA49"/>
      <c r="AB49"/>
      <c r="AC49"/>
    </row>
    <row r="50" spans="1:29" s="22" customFormat="1" ht="12.75" customHeight="1" x14ac:dyDescent="0.25">
      <c r="A50" s="23"/>
      <c r="B50" s="51" t="s">
        <v>94</v>
      </c>
      <c r="C50" s="51"/>
      <c r="D50" s="51"/>
      <c r="E50" s="51"/>
      <c r="F50" s="51"/>
      <c r="G50" s="51"/>
      <c r="H50" s="18">
        <v>23</v>
      </c>
      <c r="I50" s="23"/>
      <c r="J50" s="12">
        <v>-1957</v>
      </c>
      <c r="K50" s="23"/>
      <c r="L50" s="12">
        <v>-2154</v>
      </c>
      <c r="M50" s="23"/>
      <c r="N50" s="12">
        <v>-2204</v>
      </c>
      <c r="O50" s="23"/>
      <c r="P50" s="12">
        <v>-147</v>
      </c>
      <c r="Q50"/>
      <c r="R50" s="12">
        <v>-147</v>
      </c>
      <c r="S50"/>
      <c r="T50" s="12">
        <v>-1009</v>
      </c>
      <c r="U50" s="12"/>
      <c r="V50" s="12">
        <v>-686</v>
      </c>
      <c r="W50" s="21"/>
      <c r="X50" s="12">
        <v>-2158</v>
      </c>
      <c r="Y50"/>
      <c r="Z50"/>
      <c r="AA50"/>
      <c r="AB50"/>
      <c r="AC50"/>
    </row>
    <row r="51" spans="1:29" s="22" customFormat="1" ht="12.75" customHeight="1" x14ac:dyDescent="0.25">
      <c r="A51" s="23"/>
      <c r="B51" s="51" t="s">
        <v>95</v>
      </c>
      <c r="C51" s="51"/>
      <c r="D51" s="51"/>
      <c r="E51" s="51"/>
      <c r="F51" s="51"/>
      <c r="G51" s="51"/>
      <c r="H51" s="18">
        <v>23</v>
      </c>
      <c r="I51" s="23"/>
      <c r="J51" s="32">
        <v>-5411</v>
      </c>
      <c r="K51" s="23"/>
      <c r="L51" s="32">
        <v>-5960</v>
      </c>
      <c r="M51" s="23"/>
      <c r="N51" s="32">
        <v>-6098</v>
      </c>
      <c r="O51" s="23"/>
      <c r="P51" s="32">
        <v>-383</v>
      </c>
      <c r="Q51"/>
      <c r="R51" s="32">
        <v>-383</v>
      </c>
      <c r="S51"/>
      <c r="T51" s="32">
        <v>-2778</v>
      </c>
      <c r="U51" s="12"/>
      <c r="V51" s="32">
        <v>-1881</v>
      </c>
      <c r="W51" s="21"/>
      <c r="X51" s="32">
        <v>-5970</v>
      </c>
      <c r="Y51"/>
      <c r="Z51"/>
      <c r="AA51"/>
      <c r="AB51"/>
      <c r="AC51"/>
    </row>
    <row r="52" spans="1:29" s="22" customFormat="1" ht="12.75" customHeight="1" x14ac:dyDescent="0.25">
      <c r="A52" s="23"/>
      <c r="B52" s="51"/>
      <c r="C52" s="51"/>
      <c r="D52" s="51"/>
      <c r="E52" s="51"/>
      <c r="F52" s="51"/>
      <c r="G52" s="51"/>
      <c r="H52" s="18"/>
      <c r="I52" s="23"/>
      <c r="J52" s="12"/>
      <c r="K52" s="23"/>
      <c r="L52" s="12"/>
      <c r="M52" s="23"/>
      <c r="N52" s="12"/>
      <c r="O52" s="23"/>
      <c r="P52" s="12"/>
      <c r="Q52"/>
      <c r="R52" s="12"/>
      <c r="S52"/>
      <c r="T52" s="12"/>
      <c r="U52" s="12"/>
      <c r="V52" s="12"/>
      <c r="W52" s="21"/>
      <c r="X52" s="12"/>
      <c r="Y52"/>
      <c r="Z52"/>
      <c r="AA52"/>
      <c r="AB52"/>
      <c r="AC52"/>
    </row>
    <row r="53" spans="1:29" s="22" customFormat="1" ht="12.75" hidden="1" customHeight="1" x14ac:dyDescent="0.25">
      <c r="A53" s="16"/>
      <c r="B53" s="57" t="s">
        <v>96</v>
      </c>
      <c r="C53" s="57"/>
      <c r="D53" s="57"/>
      <c r="E53" s="57"/>
      <c r="F53" s="57"/>
      <c r="G53" s="57"/>
      <c r="H53" s="18"/>
      <c r="I53" s="16"/>
      <c r="J53" s="56">
        <f>_xlfn.AGGREGATE(9,5,J48:J51)</f>
        <v>11250</v>
      </c>
      <c r="K53" s="16"/>
      <c r="L53" s="56">
        <f>_xlfn.AGGREGATE(9,5,L48:L51)</f>
        <v>12910</v>
      </c>
      <c r="M53" s="16"/>
      <c r="N53" s="56">
        <f>_xlfn.AGGREGATE(9,5,N48:N51)</f>
        <v>13824</v>
      </c>
      <c r="O53" s="16"/>
      <c r="P53" s="56">
        <f>SUM(P48:P51)</f>
        <v>8091</v>
      </c>
      <c r="Q53"/>
      <c r="R53" s="56">
        <f>SUM(R48:R51)</f>
        <v>9479</v>
      </c>
      <c r="S53"/>
      <c r="T53" s="56">
        <f>SUM(T48:T51)</f>
        <v>9952</v>
      </c>
      <c r="U53" s="56"/>
      <c r="V53" s="56">
        <f>SUM(V48:V51)</f>
        <v>4088</v>
      </c>
      <c r="W53" s="21"/>
      <c r="X53" s="56">
        <f>SUM(X48:X51)</f>
        <v>21611</v>
      </c>
      <c r="Y53"/>
      <c r="Z53"/>
      <c r="AA53"/>
      <c r="AB53"/>
      <c r="AC53"/>
    </row>
    <row r="54" spans="1:29" s="22" customFormat="1" ht="12.75" hidden="1" customHeight="1" x14ac:dyDescent="0.25">
      <c r="A54" s="16"/>
      <c r="B54" s="57"/>
      <c r="C54" s="57"/>
      <c r="D54" s="57"/>
      <c r="E54" s="57"/>
      <c r="F54" s="57"/>
      <c r="G54" s="57"/>
      <c r="H54" s="18"/>
      <c r="I54" s="16"/>
      <c r="J54" s="56"/>
      <c r="K54" s="16"/>
      <c r="L54" s="56"/>
      <c r="M54" s="16"/>
      <c r="N54" s="56"/>
      <c r="O54" s="16"/>
      <c r="P54" s="56"/>
      <c r="Q54"/>
      <c r="R54" s="56"/>
      <c r="S54"/>
      <c r="T54" s="56"/>
      <c r="U54" s="56"/>
      <c r="V54" s="56"/>
      <c r="W54" s="21"/>
      <c r="X54" s="56"/>
      <c r="Y54"/>
      <c r="Z54"/>
      <c r="AA54"/>
      <c r="AB54"/>
      <c r="AC54"/>
    </row>
    <row r="55" spans="1:29" ht="12" hidden="1" customHeight="1" x14ac:dyDescent="0.25">
      <c r="A55" s="36"/>
      <c r="B55" s="51" t="s">
        <v>97</v>
      </c>
      <c r="C55" s="36"/>
      <c r="D55" s="36"/>
      <c r="E55" s="36"/>
      <c r="F55" s="36"/>
      <c r="G55" s="36"/>
      <c r="H55" s="18"/>
      <c r="I55" s="37"/>
      <c r="J55" s="32">
        <v>0</v>
      </c>
      <c r="K55" s="37"/>
      <c r="L55" s="32">
        <v>0</v>
      </c>
      <c r="M55" s="37"/>
      <c r="N55" s="32">
        <v>-2127</v>
      </c>
      <c r="O55" s="37"/>
      <c r="P55" s="32">
        <v>0</v>
      </c>
      <c r="Q55"/>
      <c r="R55" s="32">
        <v>0</v>
      </c>
      <c r="S55"/>
      <c r="T55" s="32">
        <v>-1176</v>
      </c>
      <c r="U55" s="12"/>
      <c r="V55" s="32">
        <v>-1110</v>
      </c>
      <c r="W55" s="38"/>
      <c r="X55" s="32">
        <v>-3494</v>
      </c>
    </row>
    <row r="56" spans="1:29" hidden="1" x14ac:dyDescent="0.25">
      <c r="A56" s="17"/>
      <c r="B56" s="17"/>
      <c r="C56" s="17"/>
      <c r="D56" s="17"/>
      <c r="E56" s="17"/>
      <c r="F56" s="17"/>
      <c r="G56" s="17"/>
      <c r="H56" s="18"/>
      <c r="I56" s="58"/>
      <c r="J56" s="58"/>
      <c r="K56" s="58"/>
      <c r="L56" s="58"/>
      <c r="M56" s="58"/>
      <c r="N56" s="58"/>
      <c r="O56" s="58"/>
      <c r="P56" s="58"/>
      <c r="Q56"/>
      <c r="R56" s="58"/>
      <c r="S56"/>
      <c r="T56" s="58"/>
      <c r="U56" s="58"/>
      <c r="V56" s="58"/>
      <c r="W56" s="59"/>
      <c r="X56" s="58"/>
    </row>
    <row r="57" spans="1:29" ht="15.75" thickBot="1" x14ac:dyDescent="0.3">
      <c r="A57" s="17"/>
      <c r="B57" s="57" t="s">
        <v>98</v>
      </c>
      <c r="C57" s="17"/>
      <c r="D57" s="17"/>
      <c r="E57" s="17"/>
      <c r="F57" s="17"/>
      <c r="G57" s="17"/>
      <c r="H57" s="18"/>
      <c r="I57" s="58"/>
      <c r="J57" s="60">
        <f>J53+J55</f>
        <v>11250</v>
      </c>
      <c r="K57" s="58"/>
      <c r="L57" s="60">
        <f>L53+L55</f>
        <v>12910</v>
      </c>
      <c r="M57" s="58"/>
      <c r="N57" s="60">
        <f>N53+N55</f>
        <v>11697</v>
      </c>
      <c r="O57" s="58"/>
      <c r="P57" s="60">
        <f>P53+P55</f>
        <v>8091</v>
      </c>
      <c r="Q57"/>
      <c r="R57" s="60">
        <f>R53+R55</f>
        <v>9479</v>
      </c>
      <c r="S57"/>
      <c r="T57" s="60">
        <f>T53+T55</f>
        <v>8776</v>
      </c>
      <c r="U57" s="61"/>
      <c r="V57" s="60">
        <f>V53+V55</f>
        <v>2978</v>
      </c>
      <c r="W57" s="59"/>
      <c r="X57" s="60">
        <f>X53+X55</f>
        <v>18117</v>
      </c>
    </row>
    <row r="58" spans="1:29" ht="15.75" thickTop="1" x14ac:dyDescent="0.25">
      <c r="A58" s="17"/>
      <c r="B58" s="17"/>
      <c r="C58" s="17"/>
      <c r="D58" s="17"/>
      <c r="E58" s="17"/>
      <c r="F58" s="17"/>
      <c r="G58" s="17"/>
      <c r="H58" s="1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9"/>
      <c r="X58" s="58"/>
    </row>
    <row r="59" spans="1:29" x14ac:dyDescent="0.25">
      <c r="A59" s="17"/>
      <c r="B59" s="17"/>
      <c r="C59" s="17"/>
      <c r="D59" s="17"/>
      <c r="E59" s="17"/>
      <c r="F59" s="17"/>
      <c r="G59" s="17"/>
      <c r="H59" s="18"/>
      <c r="I59" s="58"/>
      <c r="J59" s="58"/>
      <c r="K59" s="58"/>
      <c r="L59" s="58"/>
      <c r="M59" s="58"/>
      <c r="O59" s="58"/>
      <c r="P59" s="58"/>
      <c r="Q59" s="58"/>
      <c r="R59" s="58"/>
      <c r="S59" s="58"/>
      <c r="T59" s="58"/>
      <c r="U59" s="58"/>
      <c r="V59" s="58"/>
      <c r="W59" s="59"/>
      <c r="X59" s="59"/>
    </row>
    <row r="60" spans="1:29" x14ac:dyDescent="0.25">
      <c r="A60" s="17"/>
      <c r="B60" s="17"/>
      <c r="C60" s="17"/>
      <c r="D60" s="17"/>
      <c r="E60" s="17"/>
      <c r="F60" s="17"/>
      <c r="G60" s="17"/>
      <c r="H60" s="1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9"/>
      <c r="X60" s="59"/>
    </row>
    <row r="61" spans="1:29" ht="12.95" customHeight="1" x14ac:dyDescent="0.25">
      <c r="A61" s="17"/>
      <c r="B61" s="17"/>
      <c r="C61" s="17"/>
      <c r="D61" s="17"/>
      <c r="E61" s="17"/>
      <c r="F61" s="17"/>
      <c r="G61" s="17"/>
      <c r="I61" s="62"/>
      <c r="J61" s="62"/>
      <c r="K61" s="62"/>
      <c r="L61" s="62"/>
      <c r="M61" s="62"/>
      <c r="N61" s="63"/>
      <c r="O61" s="62"/>
      <c r="P61"/>
      <c r="Q61"/>
      <c r="R61"/>
      <c r="S61"/>
      <c r="T61"/>
      <c r="U61"/>
      <c r="V61"/>
      <c r="W61"/>
      <c r="X61" s="59"/>
    </row>
    <row r="62" spans="1:29" x14ac:dyDescent="0.25">
      <c r="A62" s="17"/>
      <c r="B62" s="17"/>
      <c r="C62" s="17"/>
      <c r="D62" s="17"/>
      <c r="E62" s="17"/>
      <c r="F62" s="17"/>
      <c r="G62" s="17"/>
      <c r="H62" s="1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9"/>
      <c r="X62" s="59"/>
    </row>
    <row r="63" spans="1:29" x14ac:dyDescent="0.25">
      <c r="A63" s="17"/>
      <c r="B63" s="17"/>
      <c r="C63" s="17"/>
      <c r="D63" s="17"/>
      <c r="E63" s="17"/>
      <c r="F63" s="17"/>
      <c r="G63" s="17"/>
      <c r="H63" s="18"/>
      <c r="I63" s="58"/>
      <c r="J63" s="64"/>
      <c r="K63" s="58"/>
      <c r="L63" s="58"/>
      <c r="M63" s="58"/>
      <c r="N63" s="58"/>
      <c r="O63" s="58"/>
      <c r="P63" s="58"/>
      <c r="Q63" s="59">
        <v>-938820.84</v>
      </c>
      <c r="R63" s="59"/>
      <c r="S63" s="59"/>
      <c r="T63" s="58"/>
      <c r="U63" s="58"/>
      <c r="V63" s="58"/>
      <c r="W63" s="59"/>
      <c r="X63" s="59"/>
    </row>
    <row r="64" spans="1:29" x14ac:dyDescent="0.25">
      <c r="A64" s="17"/>
      <c r="B64" s="17"/>
      <c r="C64" s="17"/>
      <c r="D64" s="17"/>
      <c r="E64" s="17"/>
      <c r="F64" s="17"/>
      <c r="G64" s="17"/>
      <c r="H64" s="1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9"/>
    </row>
  </sheetData>
  <mergeCells count="5">
    <mergeCell ref="A1:W1"/>
    <mergeCell ref="A2:W2"/>
    <mergeCell ref="A4:W4"/>
    <mergeCell ref="A5:W5"/>
    <mergeCell ref="A6:W6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showGridLines="0" view="pageBreakPreview" zoomScale="120" zoomScaleNormal="120" zoomScaleSheetLayoutView="120" workbookViewId="0">
      <selection activeCell="K14" sqref="K14"/>
    </sheetView>
  </sheetViews>
  <sheetFormatPr defaultRowHeight="15" x14ac:dyDescent="0.25"/>
  <cols>
    <col min="1" max="1" width="1.7109375" customWidth="1"/>
    <col min="2" max="4" width="11.5703125" customWidth="1"/>
    <col min="5" max="5" width="9.140625" customWidth="1"/>
    <col min="6" max="6" width="10" customWidth="1"/>
    <col min="7" max="7" width="9.7109375" customWidth="1"/>
    <col min="8" max="8" width="1.42578125" style="39" customWidth="1"/>
    <col min="9" max="9" width="12.85546875" style="39" customWidth="1"/>
    <col min="10" max="10" width="1.42578125" style="39" customWidth="1"/>
    <col min="11" max="11" width="13" style="39" customWidth="1"/>
    <col min="12" max="12" width="1.42578125" style="39" hidden="1" customWidth="1"/>
    <col min="13" max="13" width="13" style="39" hidden="1" customWidth="1"/>
    <col min="14" max="14" width="1.42578125" style="39" customWidth="1"/>
    <col min="15" max="15" width="13" style="39" hidden="1" customWidth="1"/>
    <col min="16" max="16" width="1.7109375" style="39" hidden="1" customWidth="1"/>
    <col min="17" max="17" width="11.5703125" style="39" hidden="1" customWidth="1"/>
    <col min="18" max="18" width="1.85546875" style="39" hidden="1" customWidth="1"/>
    <col min="19" max="19" width="11.5703125" style="39" hidden="1" customWidth="1"/>
    <col min="20" max="20" width="2.7109375" style="40" hidden="1" customWidth="1"/>
    <col min="21" max="21" width="13.85546875" style="40" hidden="1" customWidth="1"/>
    <col min="22" max="22" width="12.28515625" bestFit="1" customWidth="1"/>
    <col min="23" max="24" width="12.28515625" customWidth="1"/>
    <col min="25" max="25" width="13.28515625" bestFit="1" customWidth="1"/>
    <col min="26" max="26" width="12.28515625" bestFit="1" customWidth="1"/>
  </cols>
  <sheetData>
    <row r="1" spans="1:26" ht="21.7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"/>
    </row>
    <row r="2" spans="1:26" ht="23.25" customHeight="1" x14ac:dyDescent="0.25">
      <c r="A2" s="104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44"/>
    </row>
    <row r="3" spans="1:26" ht="20.2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"/>
      <c r="R3" s="4"/>
      <c r="S3" s="4"/>
      <c r="T3" s="4"/>
      <c r="U3" s="4"/>
    </row>
    <row r="4" spans="1:26" x14ac:dyDescent="0.25">
      <c r="A4" s="102" t="s">
        <v>99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"/>
    </row>
    <row r="5" spans="1:26" x14ac:dyDescent="0.25">
      <c r="A5" s="102" t="str">
        <f>BP!A5</f>
        <v>DOS EXERCÍCIOS FINDOS EM 31 DE DEZEMBRO DE 2017 E 2016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"/>
    </row>
    <row r="6" spans="1:26" x14ac:dyDescent="0.25">
      <c r="A6" s="103" t="s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5"/>
    </row>
    <row r="7" spans="1:26" s="50" customFormat="1" ht="12.75" customHeight="1" x14ac:dyDescent="0.2">
      <c r="A7" s="47"/>
      <c r="B7" s="47"/>
      <c r="C7" s="47"/>
      <c r="D7" s="47"/>
      <c r="E7" s="47"/>
      <c r="F7" s="47"/>
      <c r="G7" s="47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  <c r="U7" s="49"/>
    </row>
    <row r="8" spans="1:26" s="50" customFormat="1" ht="12.75" customHeight="1" x14ac:dyDescent="0.2">
      <c r="A8" s="36"/>
      <c r="B8" s="36"/>
      <c r="C8" s="36"/>
      <c r="D8" s="36"/>
      <c r="E8" s="36"/>
      <c r="F8" s="36"/>
      <c r="G8" s="36"/>
      <c r="H8" s="37"/>
      <c r="I8" s="11">
        <f>BP!J8</f>
        <v>2017</v>
      </c>
      <c r="J8" s="37"/>
      <c r="K8" s="11">
        <f>BP!L8</f>
        <v>2016</v>
      </c>
      <c r="L8" s="37"/>
      <c r="M8" s="11" t="e">
        <f>BP!#REF!</f>
        <v>#REF!</v>
      </c>
      <c r="N8" s="37"/>
      <c r="O8" s="11" t="e">
        <f>BP!#REF!</f>
        <v>#REF!</v>
      </c>
      <c r="P8" s="37"/>
      <c r="Q8" s="11" t="e">
        <f>BP!#REF!</f>
        <v>#REF!</v>
      </c>
      <c r="R8" s="13"/>
      <c r="S8" s="11" t="e">
        <f>BP!#REF!</f>
        <v>#REF!</v>
      </c>
      <c r="T8" s="38"/>
      <c r="U8" s="11" t="e">
        <f>BP!#REF!</f>
        <v>#REF!</v>
      </c>
      <c r="V8" s="17"/>
      <c r="W8" s="17"/>
      <c r="X8" s="17"/>
    </row>
    <row r="9" spans="1:26" s="22" customFormat="1" ht="12.75" customHeight="1" x14ac:dyDescent="0.25">
      <c r="A9" s="23"/>
      <c r="B9"/>
      <c r="C9"/>
      <c r="D9"/>
      <c r="E9"/>
      <c r="F9"/>
      <c r="G9"/>
      <c r="H9"/>
      <c r="I9"/>
      <c r="J9"/>
      <c r="K9"/>
      <c r="L9"/>
      <c r="M9"/>
      <c r="N9"/>
      <c r="O9" s="19" t="s">
        <v>9</v>
      </c>
      <c r="P9"/>
      <c r="Q9"/>
      <c r="R9"/>
      <c r="S9"/>
      <c r="T9"/>
      <c r="U9"/>
      <c r="V9"/>
      <c r="W9"/>
      <c r="X9"/>
      <c r="Y9"/>
      <c r="Z9"/>
    </row>
    <row r="10" spans="1:26" s="22" customFormat="1" ht="12.75" customHeight="1" x14ac:dyDescent="0.25">
      <c r="A10" s="23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s="22" customFormat="1" ht="12.75" customHeight="1" x14ac:dyDescent="0.25">
      <c r="A11" s="23"/>
      <c r="B11" s="57" t="s">
        <v>98</v>
      </c>
      <c r="C11"/>
      <c r="D11"/>
      <c r="E11"/>
      <c r="F11"/>
      <c r="G11"/>
      <c r="H11"/>
      <c r="I11" s="52">
        <f>DRE!J57</f>
        <v>11250</v>
      </c>
      <c r="J11"/>
      <c r="K11" s="52">
        <f>DRE!L57</f>
        <v>12910</v>
      </c>
      <c r="L11"/>
      <c r="M11" s="52">
        <f>DRE!N57</f>
        <v>11697</v>
      </c>
      <c r="N11"/>
      <c r="O11" s="52">
        <f>DRE!P57</f>
        <v>8091</v>
      </c>
      <c r="P11"/>
      <c r="Q11" s="52">
        <f>DRE!T57</f>
        <v>8776</v>
      </c>
      <c r="R11" s="28"/>
      <c r="S11" s="52">
        <f>DRE!V57</f>
        <v>2978</v>
      </c>
      <c r="T11"/>
      <c r="U11"/>
      <c r="V11"/>
      <c r="W11"/>
      <c r="X11"/>
      <c r="Y11"/>
      <c r="Z11"/>
    </row>
    <row r="12" spans="1:26" s="22" customFormat="1" ht="12.75" customHeight="1" x14ac:dyDescent="0.25">
      <c r="A12" s="23"/>
      <c r="B12" s="51"/>
      <c r="C12"/>
      <c r="D12"/>
      <c r="E12"/>
      <c r="F12"/>
      <c r="G12"/>
      <c r="H12"/>
      <c r="I12" s="12"/>
      <c r="J12"/>
      <c r="K12" s="12"/>
      <c r="L12"/>
      <c r="M12" s="12"/>
      <c r="N12" s="65"/>
      <c r="O12" s="12"/>
      <c r="P12"/>
      <c r="Q12"/>
      <c r="R12"/>
      <c r="S12"/>
      <c r="T12"/>
      <c r="U12"/>
      <c r="V12"/>
      <c r="W12"/>
      <c r="X12"/>
      <c r="Y12"/>
      <c r="Z12"/>
    </row>
    <row r="13" spans="1:26" s="22" customFormat="1" ht="12.75" customHeight="1" x14ac:dyDescent="0.25">
      <c r="A13" s="23"/>
      <c r="B13" s="24" t="s">
        <v>100</v>
      </c>
      <c r="C13"/>
      <c r="D13"/>
      <c r="E13"/>
      <c r="F13"/>
      <c r="G13"/>
      <c r="H13"/>
      <c r="I13" s="12"/>
      <c r="J13"/>
      <c r="K13" s="12"/>
      <c r="L13"/>
      <c r="M13" s="12"/>
      <c r="N13" s="65"/>
      <c r="O13" s="12"/>
      <c r="P13"/>
      <c r="Q13"/>
      <c r="R13"/>
      <c r="S13"/>
      <c r="T13"/>
      <c r="U13"/>
      <c r="V13"/>
      <c r="W13"/>
      <c r="X13"/>
      <c r="Y13"/>
      <c r="Z13"/>
    </row>
    <row r="14" spans="1:26" s="22" customFormat="1" ht="12.75" customHeight="1" x14ac:dyDescent="0.25">
      <c r="A14" s="23"/>
      <c r="B14" s="30" t="s">
        <v>101</v>
      </c>
      <c r="C14"/>
      <c r="D14"/>
      <c r="E14"/>
      <c r="F14"/>
      <c r="G14"/>
      <c r="H14"/>
      <c r="I14" s="12">
        <v>9566</v>
      </c>
      <c r="J14"/>
      <c r="K14" s="12">
        <v>9566</v>
      </c>
      <c r="L14"/>
      <c r="M14" s="12">
        <v>9566</v>
      </c>
      <c r="N14" s="65"/>
      <c r="O14" s="12">
        <v>0</v>
      </c>
      <c r="P14"/>
      <c r="Q14"/>
      <c r="R14"/>
      <c r="S14"/>
      <c r="T14"/>
      <c r="U14"/>
      <c r="V14" s="43"/>
      <c r="W14" s="43"/>
      <c r="X14"/>
      <c r="Y14"/>
      <c r="Z14"/>
    </row>
    <row r="15" spans="1:26" s="22" customFormat="1" ht="12.75" customHeight="1" x14ac:dyDescent="0.25">
      <c r="A15" s="23"/>
      <c r="B15" s="30" t="s">
        <v>102</v>
      </c>
      <c r="C15"/>
      <c r="D15"/>
      <c r="E15"/>
      <c r="F15"/>
      <c r="G15"/>
      <c r="H15"/>
      <c r="I15" s="12">
        <f>-2391-861</f>
        <v>-3252</v>
      </c>
      <c r="J15"/>
      <c r="K15" s="12">
        <v>-3253</v>
      </c>
      <c r="L15"/>
      <c r="M15" s="12">
        <v>-3252</v>
      </c>
      <c r="N15" s="65"/>
      <c r="O15" s="12">
        <v>0</v>
      </c>
      <c r="P15"/>
      <c r="Q15"/>
      <c r="R15"/>
      <c r="S15"/>
      <c r="T15"/>
      <c r="U15"/>
      <c r="V15"/>
      <c r="W15"/>
      <c r="X15"/>
      <c r="Y15"/>
      <c r="Z15"/>
    </row>
    <row r="16" spans="1:26" s="22" customFormat="1" ht="12.75" customHeight="1" x14ac:dyDescent="0.25">
      <c r="A16" s="23"/>
      <c r="B16" s="30" t="s">
        <v>103</v>
      </c>
      <c r="C16"/>
      <c r="D16"/>
      <c r="E16"/>
      <c r="F16"/>
      <c r="G16"/>
      <c r="H16"/>
      <c r="I16" s="12">
        <v>-462</v>
      </c>
      <c r="J16"/>
      <c r="K16" s="12">
        <v>-476</v>
      </c>
      <c r="L16"/>
      <c r="M16" s="12">
        <v>-457</v>
      </c>
      <c r="N16" s="65"/>
      <c r="O16" s="12">
        <v>-511</v>
      </c>
      <c r="P16"/>
      <c r="Q16"/>
      <c r="R16"/>
      <c r="S16"/>
      <c r="T16"/>
      <c r="U16"/>
      <c r="V16"/>
      <c r="W16"/>
      <c r="X16"/>
      <c r="Y16"/>
      <c r="Z16"/>
    </row>
    <row r="17" spans="1:26" s="22" customFormat="1" ht="12.75" customHeight="1" x14ac:dyDescent="0.25">
      <c r="A17" s="23"/>
      <c r="B17" s="24" t="s">
        <v>104</v>
      </c>
      <c r="C17"/>
      <c r="D17"/>
      <c r="E17"/>
      <c r="F17"/>
      <c r="G17"/>
      <c r="H17"/>
      <c r="I17" s="29">
        <f>SUM(I14:I16)</f>
        <v>5852</v>
      </c>
      <c r="J17"/>
      <c r="K17" s="29">
        <f>SUM(K14:K16)</f>
        <v>5837</v>
      </c>
      <c r="L17"/>
      <c r="M17" s="29">
        <f>SUM(M14:M16)</f>
        <v>5857</v>
      </c>
      <c r="N17" s="65"/>
      <c r="O17" s="29">
        <f>SUM(O14:O16)</f>
        <v>-511</v>
      </c>
      <c r="P17"/>
      <c r="Q17"/>
      <c r="R17"/>
      <c r="S17"/>
      <c r="T17"/>
      <c r="U17"/>
      <c r="V17"/>
      <c r="W17"/>
      <c r="X17"/>
      <c r="Y17"/>
      <c r="Z17"/>
    </row>
    <row r="18" spans="1:26" s="22" customFormat="1" ht="12.75" customHeight="1" x14ac:dyDescent="0.25">
      <c r="A18" s="23"/>
      <c r="B18" s="51"/>
      <c r="C18"/>
      <c r="D18"/>
      <c r="E18"/>
      <c r="F18"/>
      <c r="G18"/>
      <c r="H18"/>
      <c r="I18" s="12"/>
      <c r="J18"/>
      <c r="K18" s="12"/>
      <c r="L18"/>
      <c r="M18" s="12"/>
      <c r="N18" s="65"/>
      <c r="O18" s="12"/>
      <c r="P18"/>
      <c r="Q18"/>
      <c r="R18"/>
      <c r="S18"/>
      <c r="T18"/>
      <c r="U18"/>
      <c r="V18"/>
      <c r="W18"/>
      <c r="X18"/>
      <c r="Y18"/>
      <c r="Z18"/>
    </row>
    <row r="19" spans="1:26" s="22" customFormat="1" ht="12.75" customHeight="1" thickBot="1" x14ac:dyDescent="0.3">
      <c r="A19" s="23"/>
      <c r="B19" s="57" t="s">
        <v>105</v>
      </c>
      <c r="C19"/>
      <c r="D19"/>
      <c r="E19"/>
      <c r="F19"/>
      <c r="G19"/>
      <c r="H19"/>
      <c r="I19" s="35">
        <f>I11+I17</f>
        <v>17102</v>
      </c>
      <c r="J19"/>
      <c r="K19" s="35">
        <f>K11+K17</f>
        <v>18747</v>
      </c>
      <c r="L19"/>
      <c r="M19" s="35">
        <f>M11+M17</f>
        <v>17554</v>
      </c>
      <c r="N19"/>
      <c r="O19" s="35">
        <f>O11+O17</f>
        <v>7580</v>
      </c>
      <c r="P19"/>
      <c r="Q19" s="35">
        <f>Q11</f>
        <v>8776</v>
      </c>
      <c r="R19" s="28"/>
      <c r="S19" s="35">
        <f>S11</f>
        <v>2978</v>
      </c>
      <c r="T19"/>
      <c r="U19"/>
      <c r="V19"/>
      <c r="W19"/>
      <c r="X19"/>
      <c r="Y19"/>
      <c r="Z19"/>
    </row>
    <row r="20" spans="1:26" s="22" customFormat="1" ht="12.75" customHeight="1" thickTop="1" x14ac:dyDescent="0.25">
      <c r="A20" s="23"/>
      <c r="B20" s="51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s="22" customFormat="1" ht="6.75" customHeight="1" x14ac:dyDescent="0.25">
      <c r="A21" s="23"/>
      <c r="B21" s="5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s="22" customFormat="1" ht="12.75" customHeight="1" x14ac:dyDescent="0.25">
      <c r="A22" s="23"/>
      <c r="B22" s="51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s="22" customFormat="1" ht="12.75" customHeight="1" x14ac:dyDescent="0.25">
      <c r="A23" s="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s="22" customFormat="1" ht="12.75" customHeight="1" x14ac:dyDescent="0.25">
      <c r="A24" s="23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s="22" customFormat="1" ht="12.75" customHeight="1" x14ac:dyDescent="0.25">
      <c r="A25" s="23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6" s="22" customFormat="1" ht="12.75" customHeight="1" x14ac:dyDescent="0.25">
      <c r="A26" s="23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</row>
    <row r="27" spans="1:26" s="22" customFormat="1" ht="12.75" customHeight="1" x14ac:dyDescent="0.25">
      <c r="A27" s="23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s="22" customFormat="1" ht="12.75" customHeight="1" x14ac:dyDescent="0.25">
      <c r="A28" s="23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s="22" customFormat="1" ht="12.75" customHeight="1" x14ac:dyDescent="0.25">
      <c r="A29" s="23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s="22" customFormat="1" ht="12.75" customHeight="1" x14ac:dyDescent="0.25">
      <c r="A30" s="23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s="22" customFormat="1" ht="12.75" customHeight="1" x14ac:dyDescent="0.25">
      <c r="A31" s="23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s="22" customFormat="1" ht="12.75" customHeight="1" x14ac:dyDescent="0.25">
      <c r="A32" s="23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s="22" customFormat="1" ht="12.75" customHeight="1" x14ac:dyDescent="0.25">
      <c r="A33" s="2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s="22" customFormat="1" ht="12.75" customHeight="1" x14ac:dyDescent="0.25">
      <c r="A34" s="23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s="22" customFormat="1" ht="12.75" customHeight="1" x14ac:dyDescent="0.25">
      <c r="A35" s="23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s="22" customFormat="1" ht="12.75" customHeight="1" x14ac:dyDescent="0.25">
      <c r="A36" s="23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s="22" customFormat="1" ht="12.75" customHeight="1" x14ac:dyDescent="0.25">
      <c r="A37" s="23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s="22" customFormat="1" ht="12.75" customHeight="1" x14ac:dyDescent="0.25">
      <c r="A38" s="23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s="22" customFormat="1" ht="12.75" customHeight="1" x14ac:dyDescent="0.25">
      <c r="A39" s="23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s="22" customFormat="1" ht="12.75" customHeight="1" x14ac:dyDescent="0.25">
      <c r="A40" s="23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s="22" customFormat="1" ht="12.75" customHeight="1" x14ac:dyDescent="0.25">
      <c r="A41" s="23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s="22" customFormat="1" ht="12.75" customHeight="1" x14ac:dyDescent="0.25">
      <c r="A42" s="16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s="22" customFormat="1" ht="12.75" customHeight="1" x14ac:dyDescent="0.25">
      <c r="A43" s="16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ht="12" customHeight="1" x14ac:dyDescent="0.25">
      <c r="A44" s="36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6" x14ac:dyDescent="0.25">
      <c r="A45" s="17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6" x14ac:dyDescent="0.25">
      <c r="A46" s="17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6" x14ac:dyDescent="0.25">
      <c r="A47" s="1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6" x14ac:dyDescent="0.25">
      <c r="A48" s="17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x14ac:dyDescent="0.25">
      <c r="A49" s="17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x14ac:dyDescent="0.25">
      <c r="A50" s="17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ht="12.95" customHeight="1" x14ac:dyDescent="0.25">
      <c r="A51" s="17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ht="12.95" customHeight="1" x14ac:dyDescent="0.25">
      <c r="A52" s="17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ht="12.95" customHeight="1" x14ac:dyDescent="0.25">
      <c r="A53" s="17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x14ac:dyDescent="0.25">
      <c r="A54" s="17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x14ac:dyDescent="0.25">
      <c r="A55" s="17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x14ac:dyDescent="0.25">
      <c r="A56" s="17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</sheetData>
  <mergeCells count="5">
    <mergeCell ref="A1:T1"/>
    <mergeCell ref="A2:T2"/>
    <mergeCell ref="A4:T4"/>
    <mergeCell ref="A5:T5"/>
    <mergeCell ref="A6:T6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view="pageBreakPreview" topLeftCell="A30" zoomScale="110" zoomScaleNormal="100" zoomScaleSheetLayoutView="110" workbookViewId="0">
      <selection activeCell="P46" sqref="P46"/>
    </sheetView>
  </sheetViews>
  <sheetFormatPr defaultRowHeight="15" x14ac:dyDescent="0.25"/>
  <cols>
    <col min="1" max="1" width="0.85546875" customWidth="1"/>
    <col min="2" max="2" width="31.140625" customWidth="1"/>
    <col min="3" max="3" width="20.7109375" customWidth="1"/>
    <col min="4" max="4" width="11.7109375" style="39" bestFit="1" customWidth="1"/>
    <col min="5" max="5" width="0.5703125" style="39" customWidth="1"/>
    <col min="6" max="6" width="9" style="39" bestFit="1" customWidth="1"/>
    <col min="7" max="7" width="0.5703125" style="40" customWidth="1"/>
    <col min="8" max="8" width="11.7109375" style="40" bestFit="1" customWidth="1"/>
    <col min="9" max="9" width="0.5703125" style="40" customWidth="1"/>
    <col min="10" max="10" width="10.85546875" style="82" bestFit="1" customWidth="1"/>
    <col min="11" max="11" width="0.5703125" style="82" customWidth="1"/>
    <col min="12" max="12" width="10.140625" style="82" bestFit="1" customWidth="1"/>
    <col min="13" max="13" width="0.5703125" style="82" customWidth="1"/>
    <col min="14" max="14" width="11.7109375" style="82" customWidth="1"/>
    <col min="15" max="15" width="0.85546875" style="40" customWidth="1"/>
  </cols>
  <sheetData>
    <row r="1" spans="1:15" x14ac:dyDescent="0.25">
      <c r="A1" s="6"/>
      <c r="B1" s="6"/>
      <c r="C1" s="6"/>
      <c r="D1" s="7"/>
      <c r="E1" s="7"/>
      <c r="F1" s="7"/>
      <c r="G1" s="9"/>
      <c r="H1" s="9"/>
      <c r="I1" s="9"/>
      <c r="J1" s="49"/>
      <c r="K1" s="49"/>
      <c r="L1" s="49"/>
      <c r="M1" s="49"/>
      <c r="N1" s="49"/>
      <c r="O1" s="9"/>
    </row>
    <row r="2" spans="1:15" x14ac:dyDescent="0.25">
      <c r="A2" s="102" t="str">
        <f>DRE!A1:W1</f>
        <v>SUAPE COMPLEXO INDUSTRIAL PORTUÁRIO GOV. ERALDO GUEIROS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15" x14ac:dyDescent="0.25">
      <c r="A3" s="102" t="str">
        <f>DRE!A2:W2</f>
        <v>CNPJ Nº 11.448.933/0001-62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x14ac:dyDescent="0.25">
      <c r="A4" s="66"/>
      <c r="B4" s="66"/>
      <c r="C4" s="66"/>
      <c r="D4" s="67"/>
      <c r="E4" s="67"/>
      <c r="F4" s="67"/>
      <c r="G4" s="68"/>
      <c r="H4" s="68"/>
      <c r="I4" s="68"/>
      <c r="J4" s="68"/>
      <c r="K4" s="68"/>
      <c r="L4" s="68"/>
      <c r="M4" s="68"/>
      <c r="N4" s="68"/>
      <c r="O4" s="68"/>
    </row>
    <row r="5" spans="1:15" x14ac:dyDescent="0.25">
      <c r="A5" s="102" t="s">
        <v>106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</row>
    <row r="6" spans="1:15" x14ac:dyDescent="0.25">
      <c r="A6" s="102" t="str">
        <f>DRE!A5:W5</f>
        <v>DOS EXERCÍCIOS FINDOS EM 31 DE DEZEMBRO DE 2017 E 2016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1:15" x14ac:dyDescent="0.25">
      <c r="A7" s="103" t="s">
        <v>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</row>
    <row r="8" spans="1:1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</row>
    <row r="9" spans="1:15" ht="39" x14ac:dyDescent="0.25">
      <c r="A9" s="47"/>
      <c r="B9" s="23"/>
      <c r="C9" s="23"/>
      <c r="D9" s="70" t="s">
        <v>107</v>
      </c>
      <c r="E9" s="12"/>
      <c r="F9" s="70" t="s">
        <v>108</v>
      </c>
      <c r="G9" s="21"/>
      <c r="H9" s="70" t="s">
        <v>109</v>
      </c>
      <c r="I9" s="21"/>
      <c r="J9" s="70" t="s">
        <v>110</v>
      </c>
      <c r="K9" s="21"/>
      <c r="L9" s="71" t="s">
        <v>111</v>
      </c>
      <c r="M9" s="21"/>
      <c r="N9" s="72" t="s">
        <v>112</v>
      </c>
      <c r="O9" s="21"/>
    </row>
    <row r="10" spans="1:15" s="50" customFormat="1" ht="12.75" x14ac:dyDescent="0.2">
      <c r="A10" s="47"/>
      <c r="B10" s="23"/>
      <c r="C10" s="23"/>
      <c r="D10" s="12"/>
      <c r="E10" s="12"/>
      <c r="F10" s="12"/>
      <c r="G10" s="21"/>
      <c r="H10" s="21"/>
      <c r="I10" s="21"/>
      <c r="J10" s="23"/>
      <c r="K10" s="23"/>
      <c r="L10" s="23"/>
      <c r="M10" s="23"/>
      <c r="N10" s="16"/>
      <c r="O10" s="21"/>
    </row>
    <row r="11" spans="1:15" x14ac:dyDescent="0.25">
      <c r="B11" s="16" t="s">
        <v>121</v>
      </c>
      <c r="C11" s="16"/>
      <c r="D11" s="74">
        <v>1426422</v>
      </c>
      <c r="E11" s="20"/>
      <c r="F11" s="74">
        <v>24700</v>
      </c>
      <c r="G11" s="20"/>
      <c r="H11" s="74">
        <v>1427742</v>
      </c>
      <c r="I11" s="20"/>
      <c r="J11" s="74">
        <v>9389</v>
      </c>
      <c r="K11" s="20"/>
      <c r="L11" s="74">
        <v>40891</v>
      </c>
      <c r="M11" s="20"/>
      <c r="N11" s="74">
        <v>2929144</v>
      </c>
      <c r="O11" s="79"/>
    </row>
    <row r="12" spans="1:15" x14ac:dyDescent="0.25">
      <c r="B12" s="16"/>
      <c r="C12" s="16"/>
      <c r="D12" s="74"/>
      <c r="E12" s="20"/>
      <c r="F12" s="74"/>
      <c r="G12" s="20"/>
      <c r="H12" s="74"/>
      <c r="I12" s="20"/>
      <c r="J12" s="74"/>
      <c r="K12" s="20"/>
      <c r="L12" s="74"/>
      <c r="M12" s="20"/>
      <c r="N12" s="74"/>
      <c r="O12" s="79"/>
    </row>
    <row r="13" spans="1:15" x14ac:dyDescent="0.25">
      <c r="B13" s="75" t="s">
        <v>113</v>
      </c>
      <c r="C13" s="75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74"/>
      <c r="O13" s="79"/>
    </row>
    <row r="14" spans="1:15" x14ac:dyDescent="0.25">
      <c r="B14" s="30" t="s">
        <v>122</v>
      </c>
      <c r="C14" s="30"/>
      <c r="D14" s="20">
        <v>84500</v>
      </c>
      <c r="E14" s="20"/>
      <c r="F14" s="20"/>
      <c r="G14" s="20"/>
      <c r="H14" s="20"/>
      <c r="I14" s="20"/>
      <c r="J14" s="20"/>
      <c r="K14" s="20"/>
      <c r="L14" s="20"/>
      <c r="M14" s="20"/>
      <c r="N14" s="74">
        <f>D14+F14+J14+L14+H14</f>
        <v>84500</v>
      </c>
      <c r="O14" s="79"/>
    </row>
    <row r="15" spans="1:15" ht="3.95" customHeight="1" x14ac:dyDescent="0.25">
      <c r="B15" s="23"/>
      <c r="C15" s="23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74"/>
      <c r="O15" s="79"/>
    </row>
    <row r="16" spans="1:15" x14ac:dyDescent="0.25">
      <c r="B16" s="75" t="s">
        <v>115</v>
      </c>
      <c r="C16" s="75"/>
      <c r="D16" s="20"/>
      <c r="E16" s="20"/>
      <c r="F16" s="20">
        <v>476</v>
      </c>
      <c r="G16" s="20"/>
      <c r="H16" s="20"/>
      <c r="I16" s="20"/>
      <c r="J16" s="20"/>
      <c r="K16" s="20"/>
      <c r="L16" s="20"/>
      <c r="M16" s="20"/>
      <c r="N16" s="74">
        <f>D16+F16+J16+L16+H16</f>
        <v>476</v>
      </c>
      <c r="O16" s="79"/>
    </row>
    <row r="17" spans="2:15" ht="3.95" customHeight="1" x14ac:dyDescent="0.25">
      <c r="B17" s="23"/>
      <c r="C17" s="23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74"/>
      <c r="O17" s="79"/>
    </row>
    <row r="18" spans="2:15" x14ac:dyDescent="0.25">
      <c r="B18" s="75" t="s">
        <v>118</v>
      </c>
      <c r="C18" s="75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74"/>
      <c r="O18" s="79"/>
    </row>
    <row r="19" spans="2:15" x14ac:dyDescent="0.25">
      <c r="B19" s="30" t="s">
        <v>119</v>
      </c>
      <c r="C19" s="30"/>
      <c r="D19" s="20"/>
      <c r="E19" s="20"/>
      <c r="F19" s="20"/>
      <c r="G19" s="20"/>
      <c r="H19" s="80">
        <v>-9566</v>
      </c>
      <c r="I19" s="80"/>
      <c r="J19" s="80"/>
      <c r="K19" s="20"/>
      <c r="L19" s="20"/>
      <c r="M19" s="20"/>
      <c r="N19" s="74">
        <f>D19+F19+J19+L19+H19</f>
        <v>-9566</v>
      </c>
      <c r="O19" s="79"/>
    </row>
    <row r="20" spans="2:15" x14ac:dyDescent="0.25">
      <c r="B20" s="30" t="s">
        <v>120</v>
      </c>
      <c r="C20" s="30"/>
      <c r="D20" s="20"/>
      <c r="E20" s="20"/>
      <c r="F20" s="20"/>
      <c r="G20" s="20"/>
      <c r="H20" s="80">
        <v>3253</v>
      </c>
      <c r="I20" s="80"/>
      <c r="J20" s="80"/>
      <c r="K20" s="20"/>
      <c r="L20" s="20"/>
      <c r="M20" s="20"/>
      <c r="N20" s="74">
        <f>D20+F20+J20+L20+H20</f>
        <v>3253</v>
      </c>
      <c r="O20" s="79"/>
    </row>
    <row r="21" spans="2:15" ht="3.95" customHeight="1" x14ac:dyDescent="0.25">
      <c r="B21" s="30"/>
      <c r="C21" s="3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74"/>
      <c r="O21" s="79"/>
    </row>
    <row r="22" spans="2:15" x14ac:dyDescent="0.25">
      <c r="B22" s="75" t="s">
        <v>116</v>
      </c>
      <c r="C22" s="75"/>
      <c r="D22" s="20"/>
      <c r="E22" s="20"/>
      <c r="F22" s="20"/>
      <c r="G22" s="20"/>
      <c r="H22" s="20"/>
      <c r="I22" s="20"/>
      <c r="J22" s="20"/>
      <c r="K22" s="20"/>
      <c r="L22" s="20">
        <v>11385</v>
      </c>
      <c r="M22" s="20"/>
      <c r="N22" s="74">
        <f>D22+F22+J22+L22+H22</f>
        <v>11385</v>
      </c>
      <c r="O22" s="79"/>
    </row>
    <row r="23" spans="2:15" ht="3.95" customHeight="1" x14ac:dyDescent="0.25">
      <c r="B23" s="25"/>
      <c r="C23" s="25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74"/>
      <c r="O23" s="79"/>
    </row>
    <row r="24" spans="2:15" x14ac:dyDescent="0.25">
      <c r="B24" s="75" t="s">
        <v>117</v>
      </c>
      <c r="C24" s="75"/>
      <c r="D24" s="20"/>
      <c r="E24" s="20"/>
      <c r="F24" s="20"/>
      <c r="G24" s="20"/>
      <c r="I24" s="20"/>
      <c r="J24" s="20"/>
      <c r="K24" s="20"/>
      <c r="L24" s="20"/>
      <c r="M24" s="20"/>
      <c r="N24" s="74"/>
      <c r="O24" s="79"/>
    </row>
    <row r="25" spans="2:15" x14ac:dyDescent="0.25">
      <c r="B25" s="30" t="s">
        <v>123</v>
      </c>
      <c r="C25" s="75"/>
      <c r="D25" s="20"/>
      <c r="E25" s="20"/>
      <c r="F25" s="20"/>
      <c r="G25" s="20"/>
      <c r="H25" s="20"/>
      <c r="I25" s="20"/>
      <c r="J25" s="20">
        <f>DRA!K11</f>
        <v>12910</v>
      </c>
      <c r="K25" s="20"/>
      <c r="L25" s="20"/>
      <c r="M25" s="20"/>
      <c r="N25" s="74">
        <f>D25+F25+J25+L25</f>
        <v>12910</v>
      </c>
      <c r="O25" s="79"/>
    </row>
    <row r="26" spans="2:15" x14ac:dyDescent="0.25">
      <c r="B26" s="30" t="s">
        <v>124</v>
      </c>
      <c r="C26" s="75"/>
      <c r="D26" s="20"/>
      <c r="E26" s="20"/>
      <c r="F26" s="20"/>
      <c r="G26" s="20"/>
      <c r="H26" s="76"/>
      <c r="I26" s="20"/>
      <c r="J26" s="20">
        <f>DRA!K17</f>
        <v>5837</v>
      </c>
      <c r="K26" s="20"/>
      <c r="L26" s="20"/>
      <c r="M26" s="20"/>
      <c r="N26" s="74">
        <f>D26+F26+J26+L26</f>
        <v>5837</v>
      </c>
      <c r="O26" s="79"/>
    </row>
    <row r="27" spans="2:15" ht="3.95" customHeight="1" x14ac:dyDescent="0.25">
      <c r="B27" s="25"/>
      <c r="C27" s="25"/>
      <c r="D27" s="77"/>
      <c r="E27" s="20"/>
      <c r="F27" s="77"/>
      <c r="G27" s="20"/>
      <c r="H27" s="20"/>
      <c r="I27" s="20"/>
      <c r="J27" s="77"/>
      <c r="K27" s="20"/>
      <c r="L27" s="77"/>
      <c r="M27" s="20"/>
      <c r="N27" s="77"/>
      <c r="O27" s="79"/>
    </row>
    <row r="28" spans="2:15" x14ac:dyDescent="0.25">
      <c r="B28" s="16" t="s">
        <v>125</v>
      </c>
      <c r="C28" s="16"/>
      <c r="D28" s="74">
        <f>SUM(D11:D26)</f>
        <v>1510922</v>
      </c>
      <c r="E28" s="20"/>
      <c r="F28" s="74">
        <f>SUM(F11:F26)</f>
        <v>25176</v>
      </c>
      <c r="G28" s="20"/>
      <c r="H28" s="74">
        <f>SUM(H11:H26)</f>
        <v>1421429</v>
      </c>
      <c r="I28" s="20"/>
      <c r="J28" s="74">
        <f>SUM(J11:J26)</f>
        <v>28136</v>
      </c>
      <c r="K28" s="20"/>
      <c r="L28" s="74">
        <f>SUM(L11:L26)</f>
        <v>52276</v>
      </c>
      <c r="M28" s="20"/>
      <c r="N28" s="74">
        <f>SUM(N11:N26)</f>
        <v>3037939</v>
      </c>
      <c r="O28" s="79"/>
    </row>
    <row r="29" spans="2:15" x14ac:dyDescent="0.25">
      <c r="B29" s="16"/>
      <c r="C29" s="16"/>
      <c r="D29" s="74"/>
      <c r="E29" s="20"/>
      <c r="F29" s="74"/>
      <c r="G29" s="20"/>
      <c r="H29" s="74"/>
      <c r="I29" s="20"/>
      <c r="J29" s="74"/>
      <c r="K29" s="20"/>
      <c r="L29" s="74"/>
      <c r="M29" s="20"/>
      <c r="N29" s="74"/>
      <c r="O29" s="79"/>
    </row>
    <row r="30" spans="2:15" x14ac:dyDescent="0.25">
      <c r="B30" s="75" t="s">
        <v>113</v>
      </c>
      <c r="C30" s="75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74"/>
      <c r="O30" s="79"/>
    </row>
    <row r="31" spans="2:15" x14ac:dyDescent="0.25">
      <c r="B31" s="30" t="s">
        <v>114</v>
      </c>
      <c r="C31" s="30"/>
      <c r="D31" s="20">
        <v>63408</v>
      </c>
      <c r="E31" s="20"/>
      <c r="F31" s="20"/>
      <c r="G31" s="20"/>
      <c r="H31" s="20"/>
      <c r="I31" s="20"/>
      <c r="J31" s="20"/>
      <c r="K31" s="20"/>
      <c r="L31" s="20">
        <v>-63408</v>
      </c>
      <c r="M31" s="20"/>
      <c r="N31" s="74">
        <f>D31+F31+J31+L31+H31</f>
        <v>0</v>
      </c>
      <c r="O31" s="79"/>
    </row>
    <row r="32" spans="2:15" ht="3.95" customHeight="1" x14ac:dyDescent="0.25">
      <c r="B32" s="23"/>
      <c r="C32" s="23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74"/>
      <c r="O32" s="79"/>
    </row>
    <row r="33" spans="2:16" x14ac:dyDescent="0.25">
      <c r="B33" s="75" t="s">
        <v>115</v>
      </c>
      <c r="C33" s="75"/>
      <c r="D33" s="20"/>
      <c r="E33" s="20"/>
      <c r="F33" s="20">
        <v>462</v>
      </c>
      <c r="G33" s="20"/>
      <c r="H33" s="20"/>
      <c r="I33" s="20"/>
      <c r="J33" s="20"/>
      <c r="K33" s="20"/>
      <c r="L33" s="20"/>
      <c r="M33" s="20"/>
      <c r="N33" s="74">
        <f>D33+F33+J33+L33+H33</f>
        <v>462</v>
      </c>
      <c r="O33" s="79"/>
    </row>
    <row r="34" spans="2:16" ht="3.95" customHeight="1" x14ac:dyDescent="0.25">
      <c r="B34" s="23"/>
      <c r="C34" s="23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74"/>
      <c r="O34" s="79"/>
    </row>
    <row r="35" spans="2:16" x14ac:dyDescent="0.25">
      <c r="B35" s="75" t="s">
        <v>118</v>
      </c>
      <c r="C35" s="75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74"/>
      <c r="O35" s="79"/>
    </row>
    <row r="36" spans="2:16" x14ac:dyDescent="0.25">
      <c r="B36" s="30" t="s">
        <v>119</v>
      </c>
      <c r="C36" s="30"/>
      <c r="D36" s="20"/>
      <c r="E36" s="20"/>
      <c r="F36" s="20"/>
      <c r="G36" s="20"/>
      <c r="H36" s="80">
        <v>-9566</v>
      </c>
      <c r="I36" s="80"/>
      <c r="J36" s="80"/>
      <c r="K36" s="20"/>
      <c r="L36" s="20"/>
      <c r="M36" s="20"/>
      <c r="N36" s="74">
        <f>D36+F36+J36+L36+H36</f>
        <v>-9566</v>
      </c>
      <c r="O36" s="79"/>
    </row>
    <row r="37" spans="2:16" x14ac:dyDescent="0.25">
      <c r="B37" s="30" t="s">
        <v>120</v>
      </c>
      <c r="C37" s="30"/>
      <c r="D37" s="20"/>
      <c r="E37" s="20"/>
      <c r="F37" s="20"/>
      <c r="G37" s="20"/>
      <c r="H37" s="80">
        <f>2391+861</f>
        <v>3252</v>
      </c>
      <c r="I37" s="80"/>
      <c r="J37" s="80"/>
      <c r="K37" s="20"/>
      <c r="L37" s="20"/>
      <c r="M37" s="20"/>
      <c r="N37" s="74">
        <f>D37+F37+J37+L37+H37</f>
        <v>3252</v>
      </c>
      <c r="O37" s="79"/>
    </row>
    <row r="38" spans="2:16" ht="3.95" customHeight="1" x14ac:dyDescent="0.25">
      <c r="B38" s="30"/>
      <c r="C38" s="3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74"/>
      <c r="O38" s="79"/>
    </row>
    <row r="39" spans="2:16" x14ac:dyDescent="0.25">
      <c r="B39" s="75" t="s">
        <v>116</v>
      </c>
      <c r="C39" s="75"/>
      <c r="D39" s="20"/>
      <c r="E39" s="20"/>
      <c r="F39" s="20"/>
      <c r="G39" s="20"/>
      <c r="H39" s="20"/>
      <c r="I39" s="20"/>
      <c r="J39" s="20"/>
      <c r="K39" s="20"/>
      <c r="L39" s="20">
        <v>11132</v>
      </c>
      <c r="M39" s="20"/>
      <c r="N39" s="74">
        <f>D39+F39+J39+L39+H39</f>
        <v>11132</v>
      </c>
      <c r="O39" s="79"/>
    </row>
    <row r="40" spans="2:16" ht="3.95" customHeight="1" x14ac:dyDescent="0.25">
      <c r="B40" s="25"/>
      <c r="C40" s="25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74"/>
      <c r="O40" s="79"/>
    </row>
    <row r="41" spans="2:16" x14ac:dyDescent="0.25">
      <c r="B41" s="75" t="s">
        <v>117</v>
      </c>
      <c r="C41" s="75"/>
      <c r="D41" s="20"/>
      <c r="E41" s="20"/>
      <c r="F41" s="20"/>
      <c r="G41" s="20"/>
      <c r="I41" s="20"/>
      <c r="J41" s="20"/>
      <c r="K41" s="20"/>
      <c r="L41" s="20"/>
      <c r="M41" s="20"/>
      <c r="N41" s="74"/>
      <c r="O41" s="79"/>
    </row>
    <row r="42" spans="2:16" x14ac:dyDescent="0.25">
      <c r="B42" s="30" t="s">
        <v>123</v>
      </c>
      <c r="C42" s="75"/>
      <c r="D42" s="20"/>
      <c r="E42" s="20"/>
      <c r="F42" s="20"/>
      <c r="G42" s="20"/>
      <c r="H42" s="20"/>
      <c r="I42" s="20"/>
      <c r="J42" s="20">
        <f>DRA!I11</f>
        <v>11250</v>
      </c>
      <c r="K42" s="20"/>
      <c r="L42" s="20"/>
      <c r="M42" s="20"/>
      <c r="N42" s="74">
        <f>D42+F42+J42+L42</f>
        <v>11250</v>
      </c>
      <c r="O42" s="79"/>
    </row>
    <row r="43" spans="2:16" x14ac:dyDescent="0.25">
      <c r="B43" s="30" t="s">
        <v>124</v>
      </c>
      <c r="C43" s="75"/>
      <c r="D43" s="20"/>
      <c r="E43" s="20"/>
      <c r="F43" s="20"/>
      <c r="G43" s="20"/>
      <c r="H43" s="76"/>
      <c r="I43" s="20"/>
      <c r="J43" s="20">
        <f>DRA!I17</f>
        <v>5852</v>
      </c>
      <c r="K43" s="20"/>
      <c r="L43" s="20"/>
      <c r="M43" s="20"/>
      <c r="N43" s="74">
        <f>D43+F43+J43+L43</f>
        <v>5852</v>
      </c>
      <c r="O43" s="79"/>
    </row>
    <row r="44" spans="2:16" ht="3.95" customHeight="1" x14ac:dyDescent="0.25">
      <c r="B44" s="25"/>
      <c r="C44" s="25"/>
      <c r="D44" s="77"/>
      <c r="E44" s="20"/>
      <c r="F44" s="77"/>
      <c r="G44" s="20"/>
      <c r="H44" s="20"/>
      <c r="I44" s="20"/>
      <c r="J44" s="77"/>
      <c r="K44" s="20"/>
      <c r="L44" s="77"/>
      <c r="M44" s="20"/>
      <c r="N44" s="77"/>
      <c r="O44" s="79"/>
    </row>
    <row r="45" spans="2:16" ht="15.75" thickBot="1" x14ac:dyDescent="0.3">
      <c r="B45" s="16" t="s">
        <v>126</v>
      </c>
      <c r="C45" s="16"/>
      <c r="D45" s="81">
        <f>SUM(D28:D43)</f>
        <v>1574330</v>
      </c>
      <c r="E45" s="20"/>
      <c r="F45" s="81">
        <f>SUM(F28:F43)</f>
        <v>25638</v>
      </c>
      <c r="G45" s="20"/>
      <c r="H45" s="81">
        <f>SUM(H28:H43)</f>
        <v>1415115</v>
      </c>
      <c r="I45" s="20"/>
      <c r="J45" s="81">
        <f>SUM(J28:J43)</f>
        <v>45238</v>
      </c>
      <c r="K45" s="20"/>
      <c r="L45" s="81">
        <f>SUM(L28:L43)</f>
        <v>0</v>
      </c>
      <c r="M45" s="20"/>
      <c r="N45" s="81">
        <f>SUM(N28:N43)</f>
        <v>3060321</v>
      </c>
      <c r="O45" s="79"/>
      <c r="P45" s="43">
        <f>N45-BP!J95</f>
        <v>0</v>
      </c>
    </row>
    <row r="46" spans="2:16" ht="15.75" thickTop="1" x14ac:dyDescent="0.25">
      <c r="B46" s="16"/>
      <c r="C46" s="16"/>
      <c r="D46" s="74"/>
      <c r="E46" s="20"/>
      <c r="F46" s="74"/>
      <c r="G46" s="20"/>
      <c r="H46" s="74"/>
      <c r="I46" s="20"/>
      <c r="J46" s="74"/>
      <c r="K46" s="20"/>
      <c r="L46" s="74"/>
      <c r="M46" s="20"/>
      <c r="N46" s="74"/>
      <c r="O46" s="79"/>
    </row>
    <row r="47" spans="2:16" x14ac:dyDescent="0.25">
      <c r="B47" s="16"/>
      <c r="C47" s="16"/>
      <c r="D47" s="74"/>
      <c r="E47" s="20"/>
      <c r="F47" s="74"/>
      <c r="G47" s="20"/>
      <c r="H47" s="74"/>
      <c r="I47" s="20"/>
      <c r="J47" s="74"/>
      <c r="K47" s="20"/>
      <c r="L47" s="74"/>
      <c r="M47" s="20"/>
      <c r="N47" s="74"/>
      <c r="O47" s="79"/>
    </row>
    <row r="48" spans="2:16" x14ac:dyDescent="0.25">
      <c r="B48" s="16"/>
      <c r="C48" s="16"/>
      <c r="D48" s="74"/>
      <c r="E48" s="20"/>
      <c r="F48" s="74"/>
      <c r="G48" s="20"/>
      <c r="H48" s="74"/>
      <c r="I48" s="20"/>
      <c r="J48" s="74"/>
      <c r="K48" s="20"/>
      <c r="L48" s="74"/>
      <c r="M48" s="20"/>
      <c r="N48" s="74"/>
      <c r="O48" s="79"/>
    </row>
    <row r="49" spans="2:15" x14ac:dyDescent="0.25">
      <c r="B49" s="16"/>
      <c r="C49" s="16"/>
      <c r="D49" s="74"/>
      <c r="E49" s="20"/>
      <c r="F49" s="74"/>
      <c r="G49" s="20"/>
      <c r="H49" s="74"/>
      <c r="I49" s="20"/>
      <c r="J49" s="74"/>
      <c r="K49" s="20"/>
      <c r="L49" s="74"/>
      <c r="M49" s="20"/>
      <c r="N49" s="74"/>
      <c r="O49" s="79"/>
    </row>
  </sheetData>
  <mergeCells count="5">
    <mergeCell ref="A2:O2"/>
    <mergeCell ref="A3:O3"/>
    <mergeCell ref="A5:O5"/>
    <mergeCell ref="A6:O6"/>
    <mergeCell ref="A7:O7"/>
  </mergeCells>
  <printOptions horizontalCentered="1"/>
  <pageMargins left="0.31496062992125984" right="0.31496062992125984" top="1.5748031496062993" bottom="0.98425196850393704" header="0.31496062992125984" footer="0.11811023622047245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showGridLines="0" view="pageBreakPreview" zoomScale="130" zoomScaleNormal="100" zoomScaleSheetLayoutView="130" workbookViewId="0">
      <pane xSplit="7" ySplit="8" topLeftCell="H9" activePane="bottomRight" state="frozen"/>
      <selection activeCell="G79" sqref="G79"/>
      <selection pane="topRight" activeCell="G79" sqref="G79"/>
      <selection pane="bottomLeft" activeCell="G79" sqref="G79"/>
      <selection pane="bottomRight" activeCell="H54" sqref="H54"/>
    </sheetView>
  </sheetViews>
  <sheetFormatPr defaultRowHeight="15" x14ac:dyDescent="0.25"/>
  <cols>
    <col min="1" max="1" width="1.7109375" customWidth="1"/>
    <col min="2" max="2" width="11.5703125" customWidth="1"/>
    <col min="3" max="4" width="11.5703125" style="39" customWidth="1"/>
    <col min="5" max="5" width="16" style="39" customWidth="1"/>
    <col min="6" max="6" width="11.28515625" style="40" customWidth="1"/>
    <col min="7" max="7" width="11" style="40" customWidth="1"/>
    <col min="8" max="8" width="10.7109375" style="40" customWidth="1"/>
    <col min="9" max="9" width="1.42578125" style="40" customWidth="1"/>
    <col min="10" max="10" width="10.7109375" style="40" customWidth="1"/>
    <col min="11" max="11" width="1.7109375" style="40" hidden="1" customWidth="1"/>
    <col min="12" max="12" width="10.7109375" style="40" hidden="1" customWidth="1"/>
    <col min="13" max="13" width="1.42578125" style="40" hidden="1" customWidth="1"/>
    <col min="14" max="14" width="15.28515625" style="40" hidden="1" customWidth="1"/>
    <col min="15" max="15" width="1.42578125" style="40" customWidth="1"/>
    <col min="16" max="16" width="11.5703125" style="40" hidden="1" customWidth="1"/>
    <col min="17" max="17" width="1.7109375" style="40" hidden="1" customWidth="1"/>
    <col min="18" max="18" width="11.5703125" style="82" hidden="1" customWidth="1"/>
    <col min="19" max="19" width="1.7109375" style="40" hidden="1" customWidth="1"/>
    <col min="20" max="20" width="11.5703125" style="82" hidden="1" customWidth="1"/>
    <col min="21" max="21" width="13.42578125" bestFit="1" customWidth="1"/>
    <col min="22" max="22" width="11.140625" bestFit="1" customWidth="1"/>
    <col min="24" max="24" width="12.42578125" bestFit="1" customWidth="1"/>
  </cols>
  <sheetData>
    <row r="1" spans="1:2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/>
    </row>
    <row r="2" spans="1:2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/>
    </row>
    <row r="3" spans="1:21" ht="3.95" customHeight="1" x14ac:dyDescent="0.25">
      <c r="A3" s="66"/>
      <c r="B3" s="66"/>
      <c r="C3" s="67"/>
      <c r="D3" s="67"/>
      <c r="E3" s="67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1:21" x14ac:dyDescent="0.25">
      <c r="A4" s="102" t="s">
        <v>127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/>
    </row>
    <row r="5" spans="1:21" x14ac:dyDescent="0.25">
      <c r="A5" s="102" t="str">
        <f>DRE!A5:W5</f>
        <v>DOS EXERCÍCIOS FINDOS EM 31 DE DEZEMBRO DE 2017 E 2016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/>
    </row>
    <row r="6" spans="1:21" x14ac:dyDescent="0.25">
      <c r="A6" s="103" t="s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/>
    </row>
    <row r="7" spans="1:21" ht="3.95" customHeight="1" x14ac:dyDescent="0.25">
      <c r="A7" s="6"/>
      <c r="B7" s="6"/>
      <c r="C7" s="7"/>
      <c r="D7" s="7"/>
      <c r="E7" s="7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49"/>
      <c r="S7" s="9"/>
      <c r="T7" s="49"/>
    </row>
    <row r="8" spans="1:21" x14ac:dyDescent="0.25">
      <c r="A8" s="6"/>
      <c r="B8" s="6"/>
      <c r="C8" s="7"/>
      <c r="D8" s="7"/>
      <c r="E8" s="7"/>
      <c r="F8" s="9"/>
      <c r="G8" s="9"/>
      <c r="H8" s="11">
        <f>DVA!H8</f>
        <v>2017</v>
      </c>
      <c r="I8" s="9"/>
      <c r="J8" s="11">
        <f>DVA!J8</f>
        <v>2016</v>
      </c>
      <c r="K8" s="9"/>
      <c r="L8" s="11" t="e">
        <f>DVA!L8</f>
        <v>#REF!</v>
      </c>
      <c r="M8" s="9"/>
      <c r="N8" s="11" t="e">
        <f>DVA!N8</f>
        <v>#REF!</v>
      </c>
      <c r="O8" s="9"/>
      <c r="P8" s="11">
        <v>2013</v>
      </c>
      <c r="Q8" s="13"/>
      <c r="R8" s="14" t="s">
        <v>6</v>
      </c>
      <c r="S8" s="9"/>
      <c r="T8" s="14" t="s">
        <v>7</v>
      </c>
    </row>
    <row r="9" spans="1:21" ht="3.95" customHeight="1" x14ac:dyDescent="0.25">
      <c r="A9" s="6"/>
      <c r="B9" s="6"/>
      <c r="C9" s="7"/>
      <c r="D9" s="7"/>
      <c r="E9" s="7"/>
      <c r="F9" s="9"/>
      <c r="G9" s="9"/>
      <c r="H9" s="13"/>
      <c r="I9" s="9"/>
      <c r="J9" s="13"/>
      <c r="K9" s="9"/>
      <c r="L9" s="13"/>
      <c r="M9" s="9"/>
      <c r="N9" s="19" t="s">
        <v>9</v>
      </c>
      <c r="O9" s="9"/>
      <c r="P9" s="13"/>
      <c r="Q9" s="13"/>
      <c r="R9" s="83"/>
      <c r="S9" s="9"/>
      <c r="T9" s="83"/>
    </row>
    <row r="10" spans="1:21" s="22" customFormat="1" ht="12.75" x14ac:dyDescent="0.2">
      <c r="A10" s="23"/>
      <c r="B10" s="16" t="s">
        <v>128</v>
      </c>
      <c r="C10" s="73"/>
      <c r="D10" s="12"/>
      <c r="E10" s="17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2"/>
      <c r="S10" s="21"/>
      <c r="T10" s="12"/>
      <c r="U10" s="73"/>
    </row>
    <row r="11" spans="1:21" s="22" customFormat="1" ht="8.1" customHeight="1" x14ac:dyDescent="0.2">
      <c r="A11" s="23"/>
      <c r="B11" s="51"/>
      <c r="C11" s="73"/>
      <c r="D11" s="12"/>
      <c r="E11" s="17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2"/>
      <c r="S11" s="21"/>
      <c r="T11" s="12"/>
      <c r="U11" s="73"/>
    </row>
    <row r="12" spans="1:21" s="22" customFormat="1" ht="12.75" x14ac:dyDescent="0.2">
      <c r="A12" s="23"/>
      <c r="B12" s="84" t="s">
        <v>129</v>
      </c>
      <c r="C12" s="73"/>
      <c r="D12" s="12"/>
      <c r="E12" s="17"/>
      <c r="F12" s="21"/>
      <c r="G12" s="21"/>
      <c r="H12" s="85">
        <f>DRE!J48</f>
        <v>18618</v>
      </c>
      <c r="I12" s="21"/>
      <c r="J12" s="32">
        <f>DRE!L48</f>
        <v>21024</v>
      </c>
      <c r="K12" s="21"/>
      <c r="L12" s="32">
        <f>DRE!N48</f>
        <v>22126</v>
      </c>
      <c r="M12" s="21">
        <f>DRE!O48</f>
        <v>0</v>
      </c>
      <c r="N12" s="32">
        <f>DRE!P48</f>
        <v>8621</v>
      </c>
      <c r="O12" s="21"/>
      <c r="P12" s="12">
        <f>DRE!T57</f>
        <v>8776</v>
      </c>
      <c r="Q12" s="21"/>
      <c r="R12" s="12">
        <f>DRE!V57</f>
        <v>2978</v>
      </c>
      <c r="S12" s="21"/>
      <c r="T12" s="12">
        <v>2978</v>
      </c>
      <c r="U12" s="73"/>
    </row>
    <row r="13" spans="1:21" s="22" customFormat="1" ht="8.1" customHeight="1" x14ac:dyDescent="0.2">
      <c r="A13" s="23"/>
      <c r="B13" s="25"/>
      <c r="C13" s="73"/>
      <c r="D13" s="12"/>
      <c r="E13" s="17"/>
      <c r="F13" s="21"/>
      <c r="G13" s="21"/>
      <c r="H13" s="86"/>
      <c r="I13" s="21"/>
      <c r="J13" s="12"/>
      <c r="K13" s="21"/>
      <c r="L13" s="12"/>
      <c r="M13" s="21"/>
      <c r="N13" s="12"/>
      <c r="O13" s="21"/>
      <c r="P13" s="12"/>
      <c r="Q13" s="21"/>
      <c r="R13" s="12"/>
      <c r="S13" s="21"/>
      <c r="T13" s="12"/>
      <c r="U13" s="73"/>
    </row>
    <row r="14" spans="1:21" s="22" customFormat="1" ht="12.75" customHeight="1" x14ac:dyDescent="0.2">
      <c r="A14" s="23"/>
      <c r="B14" s="84" t="s">
        <v>130</v>
      </c>
      <c r="C14" s="73"/>
      <c r="D14" s="12"/>
      <c r="E14" s="17"/>
      <c r="F14" s="21"/>
      <c r="G14" s="21"/>
      <c r="H14" s="86"/>
      <c r="I14" s="21"/>
      <c r="J14" s="12"/>
      <c r="K14" s="21"/>
      <c r="L14" s="12"/>
      <c r="M14" s="21"/>
      <c r="N14" s="12"/>
      <c r="O14" s="21"/>
      <c r="P14" s="12"/>
      <c r="Q14" s="21"/>
      <c r="R14" s="12"/>
      <c r="S14" s="21"/>
      <c r="T14" s="12"/>
      <c r="U14" s="73"/>
    </row>
    <row r="15" spans="1:21" s="22" customFormat="1" ht="12.75" customHeight="1" x14ac:dyDescent="0.2">
      <c r="A15" s="23"/>
      <c r="B15" s="84" t="s">
        <v>131</v>
      </c>
      <c r="C15" s="73"/>
      <c r="D15" s="12"/>
      <c r="E15" s="17"/>
      <c r="F15" s="21"/>
      <c r="G15" s="21"/>
      <c r="H15" s="86"/>
      <c r="I15" s="21"/>
      <c r="J15" s="12"/>
      <c r="K15" s="21"/>
      <c r="L15" s="12"/>
      <c r="M15" s="21"/>
      <c r="N15" s="12"/>
      <c r="O15" s="21"/>
      <c r="P15" s="12"/>
      <c r="Q15" s="21"/>
      <c r="R15" s="12"/>
      <c r="S15" s="21"/>
      <c r="T15" s="12"/>
      <c r="U15" s="73"/>
    </row>
    <row r="16" spans="1:21" s="22" customFormat="1" ht="12.75" customHeight="1" x14ac:dyDescent="0.2">
      <c r="A16" s="23"/>
      <c r="B16" s="51" t="s">
        <v>132</v>
      </c>
      <c r="C16" s="73"/>
      <c r="D16" s="12"/>
      <c r="E16" s="17"/>
      <c r="F16" s="21"/>
      <c r="G16" s="21"/>
      <c r="H16" s="86">
        <v>-461</v>
      </c>
      <c r="I16" s="21"/>
      <c r="J16" s="12">
        <v>-475</v>
      </c>
      <c r="K16" s="21"/>
      <c r="L16" s="12">
        <v>-457</v>
      </c>
      <c r="M16" s="21"/>
      <c r="N16" s="12">
        <v>-511</v>
      </c>
      <c r="O16" s="21"/>
      <c r="P16" s="12"/>
      <c r="Q16" s="21"/>
      <c r="R16" s="12"/>
      <c r="S16" s="21"/>
      <c r="T16" s="12"/>
      <c r="U16" s="73"/>
    </row>
    <row r="17" spans="1:22" s="22" customFormat="1" ht="12.75" customHeight="1" x14ac:dyDescent="0.2">
      <c r="A17" s="23"/>
      <c r="B17" s="51" t="s">
        <v>83</v>
      </c>
      <c r="C17" s="73"/>
      <c r="D17" s="12"/>
      <c r="E17" s="17"/>
      <c r="F17" s="21"/>
      <c r="G17" s="21"/>
      <c r="H17" s="86">
        <v>33902</v>
      </c>
      <c r="I17" s="21"/>
      <c r="J17" s="53">
        <f>-DRE!L33</f>
        <v>33757</v>
      </c>
      <c r="K17" s="21"/>
      <c r="L17" s="53">
        <f>-DRE!N33</f>
        <v>33298</v>
      </c>
      <c r="M17" s="21"/>
      <c r="N17" s="12">
        <f>-DRE!P33</f>
        <v>17260</v>
      </c>
      <c r="O17" s="21"/>
      <c r="P17" s="12">
        <f>-DRE!T33</f>
        <v>17278</v>
      </c>
      <c r="Q17" s="21"/>
      <c r="R17" s="12">
        <f>-DRE!V33</f>
        <v>17267</v>
      </c>
      <c r="S17" s="21"/>
      <c r="T17" s="12">
        <v>17267</v>
      </c>
      <c r="U17" s="73"/>
    </row>
    <row r="18" spans="1:22" s="22" customFormat="1" ht="12.75" hidden="1" customHeight="1" x14ac:dyDescent="0.2">
      <c r="A18" s="23"/>
      <c r="B18" s="51" t="s">
        <v>133</v>
      </c>
      <c r="C18" s="73"/>
      <c r="D18" s="12"/>
      <c r="E18" s="17"/>
      <c r="F18" s="21"/>
      <c r="G18" s="21"/>
      <c r="H18" s="86">
        <v>0</v>
      </c>
      <c r="I18" s="21"/>
      <c r="J18" s="53">
        <v>0</v>
      </c>
      <c r="K18" s="21"/>
      <c r="L18" s="53">
        <f>-DRE!N55</f>
        <v>2127</v>
      </c>
      <c r="M18" s="21"/>
      <c r="N18" s="12">
        <f>-DRE!P55</f>
        <v>0</v>
      </c>
      <c r="O18" s="21"/>
      <c r="P18" s="12">
        <v>0</v>
      </c>
      <c r="Q18" s="21"/>
      <c r="R18" s="12">
        <v>0</v>
      </c>
      <c r="S18" s="21"/>
      <c r="T18" s="12">
        <v>0</v>
      </c>
      <c r="U18" s="73"/>
    </row>
    <row r="19" spans="1:22" s="22" customFormat="1" ht="12.75" customHeight="1" x14ac:dyDescent="0.2">
      <c r="A19" s="23"/>
      <c r="B19" s="51" t="s">
        <v>134</v>
      </c>
      <c r="C19" s="73"/>
      <c r="D19" s="12"/>
      <c r="E19" s="17"/>
      <c r="F19" s="21"/>
      <c r="G19" s="21"/>
      <c r="H19" s="86">
        <v>147</v>
      </c>
      <c r="I19" s="21"/>
      <c r="J19" s="53">
        <v>1118</v>
      </c>
      <c r="K19" s="21"/>
      <c r="L19" s="53">
        <v>-22</v>
      </c>
      <c r="M19" s="21"/>
      <c r="N19" s="12">
        <v>0</v>
      </c>
      <c r="O19" s="21"/>
      <c r="P19" s="12">
        <v>0</v>
      </c>
      <c r="Q19" s="21"/>
      <c r="R19" s="12">
        <v>600</v>
      </c>
      <c r="S19" s="21"/>
      <c r="T19" s="12">
        <v>600</v>
      </c>
      <c r="U19" s="73"/>
    </row>
    <row r="20" spans="1:22" s="22" customFormat="1" ht="12.75" customHeight="1" x14ac:dyDescent="0.2">
      <c r="A20" s="23"/>
      <c r="B20" s="51" t="s">
        <v>135</v>
      </c>
      <c r="C20" s="73"/>
      <c r="D20" s="12"/>
      <c r="E20" s="17"/>
      <c r="F20" s="21"/>
      <c r="G20" s="21"/>
      <c r="H20" s="86">
        <v>-1152</v>
      </c>
      <c r="I20" s="21"/>
      <c r="J20" s="53">
        <v>1052</v>
      </c>
      <c r="K20" s="21"/>
      <c r="L20" s="53" t="e">
        <f>BP!#REF!-BP!#REF!</f>
        <v>#REF!</v>
      </c>
      <c r="M20" s="21"/>
      <c r="N20" s="12">
        <v>0</v>
      </c>
      <c r="O20" s="21"/>
      <c r="P20" s="12">
        <v>0</v>
      </c>
      <c r="Q20" s="21"/>
      <c r="R20" s="12">
        <v>1921</v>
      </c>
      <c r="S20" s="21"/>
      <c r="T20" s="12">
        <v>1921</v>
      </c>
      <c r="U20" s="73"/>
      <c r="V20" s="87"/>
    </row>
    <row r="21" spans="1:22" s="22" customFormat="1" ht="12.75" customHeight="1" x14ac:dyDescent="0.2">
      <c r="A21" s="23"/>
      <c r="B21" s="51" t="s">
        <v>53</v>
      </c>
      <c r="C21" s="73"/>
      <c r="D21" s="12"/>
      <c r="E21" s="17"/>
      <c r="F21" s="21"/>
      <c r="G21" s="21"/>
      <c r="H21" s="86">
        <f>-861+928-2391+2579</f>
        <v>255</v>
      </c>
      <c r="I21" s="21"/>
      <c r="J21" s="53">
        <f>-3252-358</f>
        <v>-3610</v>
      </c>
      <c r="K21" s="21"/>
      <c r="L21" s="53">
        <v>-3252</v>
      </c>
      <c r="M21" s="21"/>
      <c r="N21" s="12">
        <v>0</v>
      </c>
      <c r="O21" s="21"/>
      <c r="P21" s="12"/>
      <c r="Q21" s="21"/>
      <c r="R21" s="12"/>
      <c r="S21" s="21"/>
      <c r="T21" s="12"/>
      <c r="U21" s="73"/>
    </row>
    <row r="22" spans="1:22" s="22" customFormat="1" ht="12.75" x14ac:dyDescent="0.2">
      <c r="A22" s="23"/>
      <c r="B22" s="84"/>
      <c r="C22" s="73"/>
      <c r="D22" s="12"/>
      <c r="E22" s="17"/>
      <c r="F22" s="21"/>
      <c r="G22" s="21"/>
      <c r="H22" s="88">
        <f>SUM(H12:H21)</f>
        <v>51309</v>
      </c>
      <c r="I22" s="21"/>
      <c r="J22" s="31">
        <f>SUM(J12:J21)</f>
        <v>52866</v>
      </c>
      <c r="K22" s="21"/>
      <c r="L22" s="31" t="e">
        <f>SUM(L12:L21)</f>
        <v>#REF!</v>
      </c>
      <c r="M22" s="21"/>
      <c r="N22" s="31">
        <f>SUM(N12:N21)</f>
        <v>25370</v>
      </c>
      <c r="O22" s="21"/>
      <c r="P22" s="31">
        <f>SUM(P12:P20)</f>
        <v>26054</v>
      </c>
      <c r="Q22" s="21"/>
      <c r="R22" s="31">
        <f>SUM(R12:R20)</f>
        <v>22766</v>
      </c>
      <c r="S22" s="21"/>
      <c r="T22" s="31">
        <v>23876</v>
      </c>
      <c r="U22" s="73"/>
    </row>
    <row r="23" spans="1:22" s="22" customFormat="1" ht="12.75" x14ac:dyDescent="0.2">
      <c r="A23" s="23"/>
      <c r="B23" s="51" t="s">
        <v>136</v>
      </c>
      <c r="C23" s="73"/>
      <c r="D23" s="12"/>
      <c r="E23" s="17"/>
      <c r="F23" s="21"/>
      <c r="G23" s="21"/>
      <c r="H23" s="86"/>
      <c r="I23" s="21"/>
      <c r="J23" s="12"/>
      <c r="K23" s="21"/>
      <c r="L23" s="12"/>
      <c r="M23" s="21"/>
      <c r="N23" s="12"/>
      <c r="O23" s="21"/>
      <c r="P23" s="12"/>
      <c r="Q23" s="21"/>
      <c r="R23" s="12"/>
      <c r="S23" s="21"/>
      <c r="T23" s="12"/>
      <c r="U23" s="73"/>
    </row>
    <row r="24" spans="1:22" s="22" customFormat="1" ht="12.75" x14ac:dyDescent="0.2">
      <c r="A24" s="23"/>
      <c r="B24" s="25" t="s">
        <v>13</v>
      </c>
      <c r="C24" s="73"/>
      <c r="D24" s="12"/>
      <c r="E24" s="17"/>
      <c r="F24" s="21"/>
      <c r="G24" s="21"/>
      <c r="H24" s="86">
        <f>BP!L13+BP!L22-BP!J13-BP!J22-147</f>
        <v>-3221</v>
      </c>
      <c r="I24" s="21"/>
      <c r="J24" s="12">
        <v>-608</v>
      </c>
      <c r="K24" s="21"/>
      <c r="L24" s="12" t="e">
        <f>BP!#REF!+BP!#REF!-BP!#REF!-BP!#REF!</f>
        <v>#REF!</v>
      </c>
      <c r="M24" s="21"/>
      <c r="N24" s="12" t="e">
        <f>BP!#REF!+BP!#REF!+8677-BP!#REF!-BP!#REF!</f>
        <v>#REF!</v>
      </c>
      <c r="O24" s="21"/>
      <c r="P24" s="12" t="e">
        <f>BP!#REF!+BP!#REF!-BP!#REF!-BP!#REF!</f>
        <v>#REF!</v>
      </c>
      <c r="Q24" s="21"/>
      <c r="R24" s="12" t="e">
        <f>BP!#REF!+BP!#REF!-BP!#REF!-BP!#REF!-600</f>
        <v>#REF!</v>
      </c>
      <c r="S24" s="21"/>
      <c r="T24" s="12">
        <v>-93350</v>
      </c>
      <c r="U24" s="78"/>
    </row>
    <row r="25" spans="1:22" s="22" customFormat="1" ht="12.75" x14ac:dyDescent="0.2">
      <c r="A25" s="23"/>
      <c r="B25" s="25" t="s">
        <v>137</v>
      </c>
      <c r="C25" s="73"/>
      <c r="D25" s="12"/>
      <c r="E25" s="17"/>
      <c r="F25" s="21"/>
      <c r="G25" s="21"/>
      <c r="H25" s="86">
        <f>BP!L14-BP!J14</f>
        <v>-3280</v>
      </c>
      <c r="I25" s="21"/>
      <c r="J25" s="12">
        <v>510</v>
      </c>
      <c r="K25" s="21"/>
      <c r="L25" s="12" t="e">
        <f>BP!#REF!-BP!#REF!</f>
        <v>#REF!</v>
      </c>
      <c r="M25" s="21"/>
      <c r="N25" s="12" t="e">
        <f>BP!#REF!-BP!#REF!</f>
        <v>#REF!</v>
      </c>
      <c r="O25" s="21"/>
      <c r="P25" s="12" t="e">
        <f>BP!#REF!-BP!#REF!</f>
        <v>#REF!</v>
      </c>
      <c r="Q25" s="21"/>
      <c r="R25" s="12" t="e">
        <f>BP!#REF!-BP!#REF!</f>
        <v>#REF!</v>
      </c>
      <c r="S25" s="21"/>
      <c r="T25" s="12">
        <v>5677</v>
      </c>
      <c r="U25" s="73"/>
    </row>
    <row r="26" spans="1:22" s="22" customFormat="1" ht="12.75" x14ac:dyDescent="0.2">
      <c r="A26" s="23"/>
      <c r="B26" s="25" t="s">
        <v>15</v>
      </c>
      <c r="C26" s="73"/>
      <c r="D26" s="12"/>
      <c r="E26" s="17"/>
      <c r="F26" s="89"/>
      <c r="G26" s="89"/>
      <c r="H26" s="86">
        <f>BP!L15-BP!J15</f>
        <v>66</v>
      </c>
      <c r="I26" s="89"/>
      <c r="J26" s="12">
        <v>-141</v>
      </c>
      <c r="K26" s="89"/>
      <c r="L26" s="12" t="e">
        <f>BP!#REF!-BP!#REF!</f>
        <v>#REF!</v>
      </c>
      <c r="M26" s="89"/>
      <c r="N26" s="12" t="e">
        <f>BP!#REF!-BP!#REF!</f>
        <v>#REF!</v>
      </c>
      <c r="O26" s="89"/>
      <c r="P26" s="12" t="e">
        <f>BP!#REF!-BP!#REF!</f>
        <v>#REF!</v>
      </c>
      <c r="Q26" s="89"/>
      <c r="R26" s="12" t="e">
        <f>BP!#REF!-BP!#REF!</f>
        <v>#REF!</v>
      </c>
      <c r="S26" s="21"/>
      <c r="T26" s="12">
        <v>116</v>
      </c>
      <c r="U26" s="73"/>
    </row>
    <row r="27" spans="1:22" s="22" customFormat="1" ht="12.75" x14ac:dyDescent="0.2">
      <c r="A27" s="23"/>
      <c r="B27" s="25" t="s">
        <v>138</v>
      </c>
      <c r="C27" s="73"/>
      <c r="D27" s="12"/>
      <c r="E27" s="17"/>
      <c r="F27" s="21"/>
      <c r="G27" s="21"/>
      <c r="H27" s="86">
        <f>BP!L16-BP!J16</f>
        <v>-8201</v>
      </c>
      <c r="I27" s="21"/>
      <c r="J27" s="12">
        <v>6698</v>
      </c>
      <c r="K27" s="21"/>
      <c r="L27" s="12" t="e">
        <f>BP!#REF!-BP!#REF!</f>
        <v>#REF!</v>
      </c>
      <c r="M27" s="21"/>
      <c r="N27" s="12" t="e">
        <f>BP!#REF!-BP!#REF!</f>
        <v>#REF!</v>
      </c>
      <c r="O27" s="21"/>
      <c r="P27" s="12" t="e">
        <f>BP!#REF!-BP!#REF!</f>
        <v>#REF!</v>
      </c>
      <c r="Q27" s="21"/>
      <c r="R27" s="12" t="e">
        <f>BP!#REF!-BP!#REF!</f>
        <v>#REF!</v>
      </c>
      <c r="S27" s="21"/>
      <c r="T27" s="12">
        <v>-1476</v>
      </c>
      <c r="U27" s="73"/>
    </row>
    <row r="28" spans="1:22" s="22" customFormat="1" ht="12.75" x14ac:dyDescent="0.2">
      <c r="A28" s="23"/>
      <c r="B28" s="25" t="s">
        <v>22</v>
      </c>
      <c r="C28" s="73"/>
      <c r="D28" s="12"/>
      <c r="E28" s="17"/>
      <c r="F28" s="89"/>
      <c r="G28" s="89"/>
      <c r="H28" s="86">
        <f>BP!L23-BP!J23</f>
        <v>8607</v>
      </c>
      <c r="I28" s="89"/>
      <c r="J28" s="12">
        <v>16024</v>
      </c>
      <c r="K28" s="89"/>
      <c r="L28" s="12" t="e">
        <f>BP!#REF!-BP!#REF!</f>
        <v>#REF!</v>
      </c>
      <c r="M28" s="89"/>
      <c r="N28" s="12" t="e">
        <f>BP!#REF!-740-BP!#REF!</f>
        <v>#REF!</v>
      </c>
      <c r="O28" s="89"/>
      <c r="P28" s="12" t="e">
        <f>BP!#REF!-BP!#REF!</f>
        <v>#REF!</v>
      </c>
      <c r="Q28" s="89"/>
      <c r="R28" s="12" t="e">
        <f>BP!#REF!-BP!#REF!</f>
        <v>#REF!</v>
      </c>
      <c r="S28" s="21"/>
      <c r="T28" s="12">
        <v>-6161</v>
      </c>
      <c r="U28" s="73"/>
    </row>
    <row r="29" spans="1:22" s="22" customFormat="1" ht="12.75" x14ac:dyDescent="0.2">
      <c r="A29" s="23"/>
      <c r="B29" s="25"/>
      <c r="C29" s="73"/>
      <c r="D29" s="12"/>
      <c r="E29" s="17"/>
      <c r="F29" s="21"/>
      <c r="G29" s="21"/>
      <c r="H29" s="88">
        <f>SUM(H24:H28)</f>
        <v>-6029</v>
      </c>
      <c r="I29" s="21"/>
      <c r="J29" s="90">
        <f>SUM(J24:J28)</f>
        <v>22483</v>
      </c>
      <c r="K29" s="21"/>
      <c r="L29" s="90" t="e">
        <f>SUM(L24:L28)</f>
        <v>#REF!</v>
      </c>
      <c r="M29" s="21"/>
      <c r="N29" s="31" t="e">
        <f>SUM(N24:N28)</f>
        <v>#REF!</v>
      </c>
      <c r="O29" s="21"/>
      <c r="P29" s="31" t="e">
        <f>SUM(P24:P28)</f>
        <v>#REF!</v>
      </c>
      <c r="Q29" s="21"/>
      <c r="R29" s="31" t="e">
        <f>SUM(R24:R28)</f>
        <v>#REF!</v>
      </c>
      <c r="S29" s="21"/>
      <c r="T29" s="31">
        <v>-103832</v>
      </c>
      <c r="U29" s="73"/>
    </row>
    <row r="30" spans="1:22" s="22" customFormat="1" ht="12.75" x14ac:dyDescent="0.2">
      <c r="A30" s="23"/>
      <c r="B30" s="51" t="s">
        <v>139</v>
      </c>
      <c r="C30" s="73"/>
      <c r="D30" s="12"/>
      <c r="E30" s="17"/>
      <c r="F30" s="21"/>
      <c r="G30" s="21"/>
      <c r="H30" s="86"/>
      <c r="I30" s="21"/>
      <c r="J30" s="12"/>
      <c r="K30" s="21"/>
      <c r="L30" s="12"/>
      <c r="M30" s="21"/>
      <c r="N30" s="12"/>
      <c r="O30" s="21"/>
      <c r="P30" s="12"/>
      <c r="Q30" s="21"/>
      <c r="R30" s="12"/>
      <c r="S30" s="21"/>
      <c r="T30" s="12"/>
      <c r="U30" s="73"/>
    </row>
    <row r="31" spans="1:22" s="22" customFormat="1" ht="12.75" x14ac:dyDescent="0.2">
      <c r="A31" s="23"/>
      <c r="B31" s="25" t="s">
        <v>43</v>
      </c>
      <c r="C31" s="73"/>
      <c r="D31" s="12"/>
      <c r="E31" s="17"/>
      <c r="F31" s="21"/>
      <c r="G31" s="21"/>
      <c r="H31" s="86">
        <f>BP!J68-BP!L68</f>
        <v>-3064</v>
      </c>
      <c r="I31" s="21"/>
      <c r="J31" s="12">
        <v>-935</v>
      </c>
      <c r="K31" s="21"/>
      <c r="L31" s="12" t="e">
        <f>BP!#REF!-BP!#REF!</f>
        <v>#REF!</v>
      </c>
      <c r="M31" s="21"/>
      <c r="N31" s="12" t="e">
        <f>BP!#REF!-BP!#REF!</f>
        <v>#REF!</v>
      </c>
      <c r="O31" s="21"/>
      <c r="P31" s="12" t="e">
        <f>BP!#REF!-BP!#REF!</f>
        <v>#REF!</v>
      </c>
      <c r="Q31" s="21"/>
      <c r="R31" s="12" t="e">
        <f>BP!#REF!-BP!#REF!</f>
        <v>#REF!</v>
      </c>
      <c r="S31" s="21"/>
      <c r="T31" s="12">
        <v>136332</v>
      </c>
      <c r="U31" s="73"/>
    </row>
    <row r="32" spans="1:22" s="22" customFormat="1" ht="12.75" x14ac:dyDescent="0.2">
      <c r="A32" s="23"/>
      <c r="B32" s="25" t="s">
        <v>44</v>
      </c>
      <c r="C32" s="73"/>
      <c r="D32" s="12"/>
      <c r="E32" s="17"/>
      <c r="F32" s="21"/>
      <c r="G32" s="21"/>
      <c r="H32" s="86">
        <f>BP!J69-BP!L69</f>
        <v>-16</v>
      </c>
      <c r="I32" s="21"/>
      <c r="J32" s="12">
        <v>-131</v>
      </c>
      <c r="K32" s="21"/>
      <c r="L32" s="12" t="e">
        <f>BP!#REF!-BP!#REF!</f>
        <v>#REF!</v>
      </c>
      <c r="M32" s="21"/>
      <c r="N32" s="12" t="e">
        <f>BP!#REF!-BP!#REF!</f>
        <v>#REF!</v>
      </c>
      <c r="O32" s="21"/>
      <c r="P32" s="12" t="e">
        <f>BP!#REF!-BP!#REF!</f>
        <v>#REF!</v>
      </c>
      <c r="Q32" s="21"/>
      <c r="R32" s="12" t="e">
        <f>BP!#REF!-BP!#REF!</f>
        <v>#REF!</v>
      </c>
      <c r="S32" s="21"/>
      <c r="T32" s="12">
        <v>399</v>
      </c>
      <c r="U32" s="73"/>
    </row>
    <row r="33" spans="1:21" s="22" customFormat="1" ht="12.75" x14ac:dyDescent="0.2">
      <c r="A33" s="23"/>
      <c r="B33" s="25" t="s">
        <v>45</v>
      </c>
      <c r="C33" s="73"/>
      <c r="D33" s="12"/>
      <c r="E33" s="17"/>
      <c r="F33" s="21"/>
      <c r="G33" s="21"/>
      <c r="H33" s="86">
        <f>BP!J70-BP!L70</f>
        <v>-678</v>
      </c>
      <c r="I33" s="21"/>
      <c r="J33" s="12">
        <v>-1044</v>
      </c>
      <c r="K33" s="21"/>
      <c r="L33" s="12" t="e">
        <f>BP!#REF!-BP!#REF!</f>
        <v>#REF!</v>
      </c>
      <c r="M33" s="21"/>
      <c r="N33" s="12" t="e">
        <f>BP!#REF!-BP!#REF!</f>
        <v>#REF!</v>
      </c>
      <c r="O33" s="21"/>
      <c r="P33" s="12" t="e">
        <f>BP!#REF!-BP!#REF!</f>
        <v>#REF!</v>
      </c>
      <c r="Q33" s="21"/>
      <c r="R33" s="12" t="e">
        <f>BP!#REF!-BP!#REF!</f>
        <v>#REF!</v>
      </c>
      <c r="S33" s="21"/>
      <c r="T33" s="12">
        <v>-1764</v>
      </c>
      <c r="U33" s="73"/>
    </row>
    <row r="34" spans="1:21" s="22" customFormat="1" ht="12.75" x14ac:dyDescent="0.2">
      <c r="A34" s="23"/>
      <c r="B34" s="25" t="s">
        <v>46</v>
      </c>
      <c r="C34" s="73"/>
      <c r="D34" s="12"/>
      <c r="E34" s="17"/>
      <c r="F34" s="21"/>
      <c r="G34" s="21"/>
      <c r="H34" s="86">
        <f>BP!J71-BP!L71</f>
        <v>71</v>
      </c>
      <c r="I34" s="21"/>
      <c r="J34" s="12">
        <v>353</v>
      </c>
      <c r="K34" s="21"/>
      <c r="L34" s="12" t="e">
        <f>BP!#REF!-BP!#REF!</f>
        <v>#REF!</v>
      </c>
      <c r="M34" s="21"/>
      <c r="N34" s="12" t="e">
        <f>BP!#REF!-BP!#REF!</f>
        <v>#REF!</v>
      </c>
      <c r="O34" s="21"/>
      <c r="P34" s="12" t="e">
        <f>BP!#REF!-BP!#REF!</f>
        <v>#REF!</v>
      </c>
      <c r="Q34" s="21"/>
      <c r="R34" s="12" t="e">
        <f>BP!#REF!-BP!#REF!</f>
        <v>#REF!</v>
      </c>
      <c r="S34" s="21"/>
      <c r="T34" s="12">
        <v>-158</v>
      </c>
      <c r="U34" s="73"/>
    </row>
    <row r="35" spans="1:21" s="22" customFormat="1" ht="12.75" x14ac:dyDescent="0.2">
      <c r="A35" s="23"/>
      <c r="B35" s="25" t="s">
        <v>47</v>
      </c>
      <c r="C35" s="73"/>
      <c r="D35" s="12"/>
      <c r="E35" s="17"/>
      <c r="F35" s="21"/>
      <c r="G35" s="21"/>
      <c r="H35" s="86">
        <f>BP!J72-BP!L72</f>
        <v>118</v>
      </c>
      <c r="I35" s="21"/>
      <c r="J35" s="12">
        <v>35</v>
      </c>
      <c r="K35" s="21"/>
      <c r="L35" s="12" t="e">
        <f>BP!#REF!-BP!#REF!</f>
        <v>#REF!</v>
      </c>
      <c r="M35" s="21"/>
      <c r="N35" s="12" t="e">
        <f>BP!#REF!-BP!#REF!</f>
        <v>#REF!</v>
      </c>
      <c r="O35" s="21"/>
      <c r="P35" s="12" t="e">
        <f>BP!#REF!-BP!#REF!</f>
        <v>#REF!</v>
      </c>
      <c r="Q35" s="21"/>
      <c r="R35" s="12" t="e">
        <f>BP!#REF!-BP!#REF!</f>
        <v>#REF!</v>
      </c>
      <c r="S35" s="21"/>
      <c r="T35" s="12">
        <v>-184</v>
      </c>
      <c r="U35" s="73"/>
    </row>
    <row r="36" spans="1:21" s="22" customFormat="1" ht="12.75" x14ac:dyDescent="0.2">
      <c r="A36" s="23"/>
      <c r="B36" s="25" t="s">
        <v>140</v>
      </c>
      <c r="C36" s="73"/>
      <c r="D36" s="12"/>
      <c r="E36" s="17"/>
      <c r="F36" s="21"/>
      <c r="G36" s="21"/>
      <c r="H36" s="86">
        <f>BP!J74-BP!L74+BP!J83-BP!L83-9164</f>
        <v>23247</v>
      </c>
      <c r="I36" s="21"/>
      <c r="J36" s="12">
        <v>29</v>
      </c>
      <c r="K36" s="21"/>
      <c r="L36" s="12" t="e">
        <f>BP!#REF!-BP!#REF!</f>
        <v>#REF!</v>
      </c>
      <c r="M36" s="21"/>
      <c r="N36" s="12" t="e">
        <f>BP!#REF!-BP!#REF!</f>
        <v>#REF!</v>
      </c>
      <c r="O36" s="21"/>
      <c r="P36" s="12" t="e">
        <f>BP!#REF!-BP!#REF!</f>
        <v>#REF!</v>
      </c>
      <c r="Q36" s="21"/>
      <c r="R36" s="12" t="e">
        <f>BP!#REF!-BP!#REF!</f>
        <v>#REF!</v>
      </c>
      <c r="S36" s="21"/>
      <c r="T36" s="12">
        <v>165</v>
      </c>
      <c r="U36" s="73"/>
    </row>
    <row r="37" spans="1:21" s="22" customFormat="1" ht="12.75" x14ac:dyDescent="0.2">
      <c r="A37" s="23"/>
      <c r="B37" s="25"/>
      <c r="C37" s="73"/>
      <c r="D37" s="12"/>
      <c r="E37" s="17"/>
      <c r="F37" s="21"/>
      <c r="G37" s="21"/>
      <c r="H37" s="88">
        <f>SUM(H31:H36)</f>
        <v>19678</v>
      </c>
      <c r="I37" s="21"/>
      <c r="J37" s="90">
        <f>SUM(J31:J36)</f>
        <v>-1693</v>
      </c>
      <c r="K37" s="21"/>
      <c r="L37" s="90" t="e">
        <f>SUM(L31:L36)</f>
        <v>#REF!</v>
      </c>
      <c r="M37" s="21"/>
      <c r="N37" s="31" t="e">
        <f>SUM(N31:N36)</f>
        <v>#REF!</v>
      </c>
      <c r="O37" s="21"/>
      <c r="P37" s="31" t="e">
        <f>SUM(P31:P36)</f>
        <v>#REF!</v>
      </c>
      <c r="Q37" s="21"/>
      <c r="R37" s="31" t="e">
        <f>SUM(R31:R36)</f>
        <v>#REF!</v>
      </c>
      <c r="S37" s="21"/>
      <c r="T37" s="31">
        <v>134790</v>
      </c>
      <c r="U37" s="73"/>
    </row>
    <row r="38" spans="1:21" s="22" customFormat="1" ht="12.75" x14ac:dyDescent="0.2">
      <c r="A38" s="23"/>
      <c r="B38" s="16" t="s">
        <v>141</v>
      </c>
      <c r="C38" s="73"/>
      <c r="D38" s="12"/>
      <c r="E38" s="17"/>
      <c r="F38" s="21"/>
      <c r="G38" s="21"/>
      <c r="H38" s="91">
        <f>H22+H29+H37</f>
        <v>64958</v>
      </c>
      <c r="I38" s="21"/>
      <c r="J38" s="28">
        <f>J22+J29+J37</f>
        <v>73656</v>
      </c>
      <c r="K38" s="21"/>
      <c r="L38" s="28" t="e">
        <f>L22+L29+L37</f>
        <v>#REF!</v>
      </c>
      <c r="M38" s="89"/>
      <c r="N38" s="28" t="e">
        <f>N22+N29+N37</f>
        <v>#REF!</v>
      </c>
      <c r="O38" s="21"/>
      <c r="P38" s="31"/>
      <c r="Q38" s="21"/>
      <c r="R38" s="31"/>
      <c r="S38" s="21"/>
      <c r="T38" s="31"/>
      <c r="U38" s="73"/>
    </row>
    <row r="39" spans="1:21" s="22" customFormat="1" x14ac:dyDescent="0.25">
      <c r="A39" s="23"/>
      <c r="B39" s="51" t="s">
        <v>142</v>
      </c>
      <c r="C39" s="73"/>
      <c r="D39" s="12"/>
      <c r="E39" s="17"/>
      <c r="F39" s="21"/>
      <c r="G39" s="21"/>
      <c r="H39" s="86">
        <f>SUM(DRE!J50:J51)</f>
        <v>-7368</v>
      </c>
      <c r="I39" s="21"/>
      <c r="J39" s="12">
        <f>SUM(DRE!L50:L51)</f>
        <v>-8114</v>
      </c>
      <c r="K39" s="21"/>
      <c r="L39" s="12">
        <f>SUM(DRE!N50:N51)</f>
        <v>-8302</v>
      </c>
      <c r="M39"/>
      <c r="N39" s="12">
        <f>SUM(DRE!P50:P51)</f>
        <v>-530</v>
      </c>
      <c r="O39" s="21"/>
      <c r="P39" s="31"/>
      <c r="Q39" s="21"/>
      <c r="R39" s="31"/>
      <c r="S39" s="21"/>
      <c r="T39" s="31"/>
      <c r="U39" s="73"/>
    </row>
    <row r="40" spans="1:21" s="22" customFormat="1" ht="12.75" x14ac:dyDescent="0.2">
      <c r="A40" s="23"/>
      <c r="B40" s="57" t="s">
        <v>143</v>
      </c>
      <c r="C40" s="73"/>
      <c r="D40" s="28"/>
      <c r="E40" s="17"/>
      <c r="F40" s="89"/>
      <c r="G40" s="89"/>
      <c r="H40" s="92">
        <f>SUM(H38:H39)</f>
        <v>57590</v>
      </c>
      <c r="I40" s="89"/>
      <c r="J40" s="29">
        <f>SUM(J38:J39)</f>
        <v>65542</v>
      </c>
      <c r="K40" s="89"/>
      <c r="L40" s="29" t="e">
        <f>SUM(L38:L39)</f>
        <v>#REF!</v>
      </c>
      <c r="M40" s="89"/>
      <c r="N40" s="29" t="e">
        <f>SUM(N38:N39)</f>
        <v>#REF!</v>
      </c>
      <c r="O40" s="89"/>
      <c r="P40" s="29" t="e">
        <f>P37+P29+P22</f>
        <v>#REF!</v>
      </c>
      <c r="Q40" s="89"/>
      <c r="R40" s="29" t="e">
        <f>R37+R29+R22</f>
        <v>#REF!</v>
      </c>
      <c r="S40" s="21"/>
      <c r="T40" s="29">
        <v>54834</v>
      </c>
      <c r="U40" s="73"/>
    </row>
    <row r="41" spans="1:21" s="22" customFormat="1" ht="9" customHeight="1" x14ac:dyDescent="0.2">
      <c r="A41" s="23"/>
      <c r="B41" s="25"/>
      <c r="C41" s="73"/>
      <c r="D41" s="12"/>
      <c r="E41" s="17"/>
      <c r="F41" s="21"/>
      <c r="G41" s="21"/>
      <c r="H41" s="86"/>
      <c r="I41" s="21"/>
      <c r="J41" s="12"/>
      <c r="K41" s="21"/>
      <c r="L41" s="12"/>
      <c r="M41" s="21"/>
      <c r="N41" s="12"/>
      <c r="O41" s="21"/>
      <c r="P41" s="12"/>
      <c r="Q41" s="21"/>
      <c r="R41" s="12"/>
      <c r="S41" s="21"/>
      <c r="T41" s="12"/>
      <c r="U41" s="73"/>
    </row>
    <row r="42" spans="1:21" s="22" customFormat="1" ht="12.75" x14ac:dyDescent="0.2">
      <c r="A42" s="23"/>
      <c r="B42" s="16" t="s">
        <v>144</v>
      </c>
      <c r="C42" s="73"/>
      <c r="D42" s="12"/>
      <c r="E42" s="17"/>
      <c r="F42" s="21"/>
      <c r="G42" s="21"/>
      <c r="H42" s="86"/>
      <c r="I42" s="21"/>
      <c r="J42" s="12"/>
      <c r="K42" s="21"/>
      <c r="L42" s="12"/>
      <c r="M42" s="21"/>
      <c r="N42" s="12"/>
      <c r="O42" s="21"/>
      <c r="P42" s="12"/>
      <c r="Q42" s="21"/>
      <c r="R42" s="12"/>
      <c r="S42" s="21"/>
      <c r="T42" s="12"/>
      <c r="U42" s="73"/>
    </row>
    <row r="43" spans="1:21" s="22" customFormat="1" ht="12.75" x14ac:dyDescent="0.2">
      <c r="A43" s="23"/>
      <c r="B43" s="51" t="s">
        <v>145</v>
      </c>
      <c r="C43" s="73"/>
      <c r="D43" s="12"/>
      <c r="E43" s="17"/>
      <c r="F43" s="21"/>
      <c r="G43" s="21"/>
      <c r="H43" s="86">
        <f>DMPL!L39</f>
        <v>11132</v>
      </c>
      <c r="I43" s="21"/>
      <c r="J43" s="12">
        <v>95885</v>
      </c>
      <c r="K43" s="21"/>
      <c r="L43" s="12">
        <v>40891</v>
      </c>
      <c r="M43" s="21"/>
      <c r="N43" s="12" t="e">
        <f>DMPL!#REF!</f>
        <v>#REF!</v>
      </c>
      <c r="O43" s="21"/>
      <c r="P43" s="12">
        <v>265566</v>
      </c>
      <c r="Q43" s="21"/>
      <c r="R43" s="12" t="e">
        <f>BP!#REF!-BP!#REF!</f>
        <v>#REF!</v>
      </c>
      <c r="S43" s="21"/>
      <c r="T43" s="12">
        <v>253898</v>
      </c>
      <c r="U43" s="73"/>
    </row>
    <row r="44" spans="1:21" s="22" customFormat="1" ht="12.75" x14ac:dyDescent="0.2">
      <c r="A44" s="23"/>
      <c r="B44" s="51" t="s">
        <v>146</v>
      </c>
      <c r="C44" s="73"/>
      <c r="D44" s="12"/>
      <c r="E44" s="17"/>
      <c r="F44" s="21"/>
      <c r="G44" s="21"/>
      <c r="H44" s="86">
        <f>BP!J79-BP!L79</f>
        <v>-6388</v>
      </c>
      <c r="I44" s="21"/>
      <c r="J44" s="12">
        <v>-7615</v>
      </c>
      <c r="K44" s="21"/>
      <c r="L44" s="12" t="e">
        <f>BP!#REF!-BP!#REF!</f>
        <v>#REF!</v>
      </c>
      <c r="M44" s="21"/>
      <c r="N44" s="12" t="e">
        <f>BP!#REF!-BP!#REF!</f>
        <v>#REF!</v>
      </c>
      <c r="O44" s="21"/>
      <c r="P44" s="12" t="e">
        <f>BP!#REF!-BP!#REF!</f>
        <v>#REF!</v>
      </c>
      <c r="Q44" s="21"/>
      <c r="R44" s="12" t="e">
        <f>BP!#REF!-BP!#REF!</f>
        <v>#REF!</v>
      </c>
      <c r="S44" s="21"/>
      <c r="T44" s="12">
        <v>228319</v>
      </c>
      <c r="U44" s="73"/>
    </row>
    <row r="45" spans="1:21" s="22" customFormat="1" ht="12.75" x14ac:dyDescent="0.2">
      <c r="A45" s="23"/>
      <c r="B45" s="51" t="s">
        <v>147</v>
      </c>
      <c r="C45" s="73"/>
      <c r="D45" s="12"/>
      <c r="E45" s="17"/>
      <c r="F45" s="21"/>
      <c r="G45" s="21"/>
      <c r="H45" s="86">
        <f>1891+462-1</f>
        <v>2352</v>
      </c>
      <c r="I45" s="21"/>
      <c r="J45" s="12">
        <v>3044</v>
      </c>
      <c r="K45" s="21"/>
      <c r="L45" s="12">
        <v>2663</v>
      </c>
      <c r="M45" s="21"/>
      <c r="N45" s="12">
        <v>1899</v>
      </c>
      <c r="O45" s="21"/>
      <c r="P45" s="12" t="e">
        <f>BP!#REF!-BP!#REF!</f>
        <v>#REF!</v>
      </c>
      <c r="Q45" s="21"/>
      <c r="R45" s="12" t="e">
        <f>BP!#REF!-BP!#REF!</f>
        <v>#REF!</v>
      </c>
      <c r="S45" s="21"/>
      <c r="T45" s="12"/>
      <c r="U45" s="73"/>
    </row>
    <row r="46" spans="1:21" s="22" customFormat="1" ht="12.75" x14ac:dyDescent="0.2">
      <c r="A46" s="23"/>
      <c r="B46" s="57" t="s">
        <v>148</v>
      </c>
      <c r="C46" s="73"/>
      <c r="D46" s="12"/>
      <c r="E46" s="17"/>
      <c r="F46" s="21"/>
      <c r="G46" s="21"/>
      <c r="H46" s="92">
        <f>SUM(H43:H45)</f>
        <v>7096</v>
      </c>
      <c r="I46" s="21"/>
      <c r="J46" s="29">
        <f>SUM(J43:J45)</f>
        <v>91314</v>
      </c>
      <c r="K46" s="21"/>
      <c r="L46" s="29" t="e">
        <f>SUM(L43:L45)</f>
        <v>#REF!</v>
      </c>
      <c r="M46" s="21"/>
      <c r="N46" s="29" t="e">
        <f>SUM(N43:N45)</f>
        <v>#REF!</v>
      </c>
      <c r="O46" s="21"/>
      <c r="P46" s="29" t="e">
        <f>SUM(P43:P45)</f>
        <v>#REF!</v>
      </c>
      <c r="Q46" s="21"/>
      <c r="R46" s="29" t="e">
        <f>SUM(R43:R45)</f>
        <v>#REF!</v>
      </c>
      <c r="S46" s="21"/>
      <c r="T46" s="29">
        <v>539614</v>
      </c>
      <c r="U46" s="73"/>
    </row>
    <row r="47" spans="1:21" s="22" customFormat="1" ht="6" customHeight="1" x14ac:dyDescent="0.2">
      <c r="A47" s="23"/>
      <c r="B47" s="57"/>
      <c r="C47" s="73"/>
      <c r="D47" s="12"/>
      <c r="E47" s="17"/>
      <c r="F47" s="21"/>
      <c r="G47" s="21"/>
      <c r="H47" s="91"/>
      <c r="I47" s="21"/>
      <c r="J47" s="28"/>
      <c r="K47" s="21"/>
      <c r="L47" s="28"/>
      <c r="M47" s="21"/>
      <c r="N47" s="28"/>
      <c r="O47" s="21"/>
      <c r="P47" s="28"/>
      <c r="Q47" s="21"/>
      <c r="R47" s="28"/>
      <c r="S47" s="21"/>
      <c r="T47" s="28"/>
      <c r="U47" s="73"/>
    </row>
    <row r="48" spans="1:21" s="22" customFormat="1" ht="12.75" x14ac:dyDescent="0.2">
      <c r="A48" s="23"/>
      <c r="B48" s="16" t="s">
        <v>149</v>
      </c>
      <c r="C48" s="73"/>
      <c r="D48" s="12"/>
      <c r="E48" s="17"/>
      <c r="F48" s="21"/>
      <c r="G48" s="21"/>
      <c r="H48" s="86"/>
      <c r="I48" s="21"/>
      <c r="J48" s="12"/>
      <c r="K48" s="21"/>
      <c r="L48" s="12"/>
      <c r="M48" s="21"/>
      <c r="N48" s="12"/>
      <c r="O48" s="21"/>
      <c r="P48" s="12"/>
      <c r="Q48" s="21"/>
      <c r="R48" s="12"/>
      <c r="S48" s="21"/>
      <c r="T48" s="12"/>
      <c r="U48" s="73"/>
    </row>
    <row r="49" spans="1:22" s="22" customFormat="1" ht="12.75" x14ac:dyDescent="0.2">
      <c r="A49" s="23"/>
      <c r="B49" s="51" t="s">
        <v>150</v>
      </c>
      <c r="C49" s="73"/>
      <c r="D49" s="12"/>
      <c r="E49" s="17"/>
      <c r="F49" s="21"/>
      <c r="G49" s="21"/>
      <c r="H49" s="86">
        <f>BP!L31-BP!J31-1</f>
        <v>-39802</v>
      </c>
      <c r="I49" s="21"/>
      <c r="J49" s="53">
        <v>-136750</v>
      </c>
      <c r="K49" s="21"/>
      <c r="L49" s="53" t="e">
        <f>BP!#REF!-BP!#REF!-4460-2035-1</f>
        <v>#REF!</v>
      </c>
      <c r="M49" s="21"/>
      <c r="N49" s="12" t="e">
        <f>BP!#REF!-7937-BP!#REF!-13172</f>
        <v>#REF!</v>
      </c>
      <c r="O49" s="21"/>
      <c r="P49" s="12">
        <v>-451241</v>
      </c>
      <c r="Q49" s="21"/>
      <c r="R49" s="12">
        <f>-527371+34-1</f>
        <v>-527338</v>
      </c>
      <c r="S49" s="21"/>
      <c r="T49" s="12">
        <v>-527338</v>
      </c>
      <c r="U49" s="93"/>
      <c r="V49" s="87"/>
    </row>
    <row r="50" spans="1:22" s="22" customFormat="1" ht="12.75" x14ac:dyDescent="0.2">
      <c r="A50" s="23"/>
      <c r="B50" s="51" t="s">
        <v>151</v>
      </c>
      <c r="C50" s="73"/>
      <c r="D50" s="12"/>
      <c r="E50" s="17"/>
      <c r="F50" s="21"/>
      <c r="G50" s="21"/>
      <c r="H50" s="86">
        <f>BP!L36-BP!J36</f>
        <v>-1276</v>
      </c>
      <c r="I50" s="21"/>
      <c r="J50" s="12">
        <v>-6460</v>
      </c>
      <c r="K50" s="21"/>
      <c r="L50" s="12" t="e">
        <f>BP!#REF!-BP!#REF!</f>
        <v>#REF!</v>
      </c>
      <c r="M50" s="21"/>
      <c r="N50" s="12" t="e">
        <f>BP!#REF!-BP!#REF!</f>
        <v>#REF!</v>
      </c>
      <c r="O50" s="21"/>
      <c r="P50" s="12">
        <v>-3547</v>
      </c>
      <c r="Q50" s="21"/>
      <c r="R50" s="12">
        <f>-14346-34</f>
        <v>-14380</v>
      </c>
      <c r="S50" s="21"/>
      <c r="T50" s="12">
        <v>-14380</v>
      </c>
      <c r="U50" s="93"/>
      <c r="V50" s="87"/>
    </row>
    <row r="51" spans="1:22" s="22" customFormat="1" ht="12.75" x14ac:dyDescent="0.2">
      <c r="A51" s="23"/>
      <c r="B51" s="57" t="s">
        <v>152</v>
      </c>
      <c r="C51" s="73"/>
      <c r="D51" s="12"/>
      <c r="E51" s="17"/>
      <c r="F51" s="21"/>
      <c r="G51" s="21"/>
      <c r="H51" s="92">
        <f>SUM(H49:H50)</f>
        <v>-41078</v>
      </c>
      <c r="I51" s="21"/>
      <c r="J51" s="29">
        <f>SUM(J49:J50)</f>
        <v>-143210</v>
      </c>
      <c r="K51" s="21"/>
      <c r="L51" s="29" t="e">
        <f>SUM(L49:L50)</f>
        <v>#REF!</v>
      </c>
      <c r="M51" s="21"/>
      <c r="N51" s="29" t="e">
        <f>SUM(N49:N50)</f>
        <v>#REF!</v>
      </c>
      <c r="O51" s="21"/>
      <c r="P51" s="29">
        <f>SUM(P49:P50)</f>
        <v>-454788</v>
      </c>
      <c r="Q51" s="21"/>
      <c r="R51" s="29">
        <f>SUM(R49:R50)</f>
        <v>-541718</v>
      </c>
      <c r="S51" s="21"/>
      <c r="T51" s="29">
        <v>-541718</v>
      </c>
      <c r="U51" s="94"/>
    </row>
    <row r="52" spans="1:22" s="22" customFormat="1" ht="3.95" customHeight="1" x14ac:dyDescent="0.2">
      <c r="A52" s="23"/>
      <c r="B52" s="51"/>
      <c r="C52" s="73"/>
      <c r="D52" s="12"/>
      <c r="E52" s="17"/>
      <c r="F52" s="21"/>
      <c r="G52" s="21"/>
      <c r="H52" s="86"/>
      <c r="I52" s="21"/>
      <c r="J52" s="12"/>
      <c r="K52" s="21"/>
      <c r="L52" s="12"/>
      <c r="M52" s="21"/>
      <c r="N52" s="12"/>
      <c r="O52" s="21"/>
      <c r="P52" s="12"/>
      <c r="Q52" s="21"/>
      <c r="R52" s="12"/>
      <c r="S52" s="21"/>
      <c r="T52" s="12"/>
      <c r="U52" s="73"/>
    </row>
    <row r="53" spans="1:22" s="22" customFormat="1" ht="12.75" x14ac:dyDescent="0.2">
      <c r="A53" s="23"/>
      <c r="B53" s="57" t="s">
        <v>153</v>
      </c>
      <c r="C53" s="73"/>
      <c r="D53" s="12"/>
      <c r="E53" s="17"/>
      <c r="F53" s="21"/>
      <c r="G53" s="21"/>
      <c r="H53" s="95">
        <f>H40+H51+H46</f>
        <v>23608</v>
      </c>
      <c r="I53" s="21"/>
      <c r="J53" s="52">
        <f>J40+J51+J46</f>
        <v>13646</v>
      </c>
      <c r="K53" s="21"/>
      <c r="L53" s="52" t="e">
        <f>L40+L51+L46</f>
        <v>#REF!</v>
      </c>
      <c r="M53" s="21"/>
      <c r="N53" s="52" t="e">
        <f>N40+N51+N46</f>
        <v>#REF!</v>
      </c>
      <c r="O53" s="21"/>
      <c r="P53" s="52" t="e">
        <f>P40+P51+P46</f>
        <v>#REF!</v>
      </c>
      <c r="Q53" s="21"/>
      <c r="R53" s="52" t="e">
        <f>R40+R51+R46</f>
        <v>#REF!</v>
      </c>
      <c r="S53" s="21"/>
      <c r="T53" s="52">
        <v>52730</v>
      </c>
      <c r="U53" s="73"/>
    </row>
    <row r="54" spans="1:22" s="22" customFormat="1" ht="12.75" x14ac:dyDescent="0.2">
      <c r="A54" s="23"/>
      <c r="B54" s="57" t="s">
        <v>154</v>
      </c>
      <c r="C54" s="73"/>
      <c r="D54" s="12"/>
      <c r="E54" s="17"/>
      <c r="F54" s="21"/>
      <c r="G54" s="21"/>
      <c r="H54" s="95">
        <f>J55</f>
        <v>77149</v>
      </c>
      <c r="I54" s="21"/>
      <c r="J54" s="52">
        <v>63503</v>
      </c>
      <c r="K54" s="21"/>
      <c r="L54" s="52" t="e">
        <f>N55</f>
        <v>#REF!</v>
      </c>
      <c r="M54" s="21"/>
      <c r="N54" s="52" t="e">
        <f>P55</f>
        <v>#REF!</v>
      </c>
      <c r="O54" s="21"/>
      <c r="P54" s="52" t="e">
        <f>R55</f>
        <v>#REF!</v>
      </c>
      <c r="Q54" s="21"/>
      <c r="R54" s="52">
        <v>29603</v>
      </c>
      <c r="S54" s="21"/>
      <c r="T54" s="52">
        <v>29603</v>
      </c>
      <c r="U54" s="73"/>
    </row>
    <row r="55" spans="1:22" s="22" customFormat="1" ht="13.5" thickBot="1" x14ac:dyDescent="0.25">
      <c r="A55" s="23"/>
      <c r="B55" s="57" t="s">
        <v>155</v>
      </c>
      <c r="C55" s="73"/>
      <c r="D55" s="12"/>
      <c r="E55" s="17"/>
      <c r="F55" s="21"/>
      <c r="G55" s="21"/>
      <c r="H55" s="96">
        <f>H53+H54</f>
        <v>100757</v>
      </c>
      <c r="I55" s="21"/>
      <c r="J55" s="35">
        <f>J53+J54</f>
        <v>77149</v>
      </c>
      <c r="K55" s="21"/>
      <c r="L55" s="35" t="e">
        <f>L53+L54</f>
        <v>#REF!</v>
      </c>
      <c r="M55" s="21"/>
      <c r="N55" s="35" t="e">
        <f>N53+N54</f>
        <v>#REF!</v>
      </c>
      <c r="O55" s="21"/>
      <c r="P55" s="35" t="e">
        <f>P53+P54</f>
        <v>#REF!</v>
      </c>
      <c r="Q55" s="21"/>
      <c r="R55" s="35" t="e">
        <f>R53+R54</f>
        <v>#REF!</v>
      </c>
      <c r="S55" s="21"/>
      <c r="T55" s="35">
        <v>82333</v>
      </c>
      <c r="U55" s="59"/>
    </row>
    <row r="56" spans="1:22" ht="15.75" thickTop="1" x14ac:dyDescent="0.25">
      <c r="A56" s="17"/>
      <c r="B56" s="17"/>
      <c r="C56" s="58"/>
      <c r="D56" s="58"/>
      <c r="E56" s="17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8"/>
      <c r="S56" s="59"/>
      <c r="T56" s="58"/>
      <c r="U56" s="97"/>
    </row>
    <row r="57" spans="1:22" x14ac:dyDescent="0.25">
      <c r="A57" s="17"/>
      <c r="B57" s="17"/>
      <c r="C57" s="58"/>
      <c r="D57" s="58"/>
      <c r="E57" s="17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8"/>
      <c r="S57" s="59"/>
      <c r="T57" s="58"/>
      <c r="U57" s="97"/>
    </row>
    <row r="58" spans="1:22" x14ac:dyDescent="0.25">
      <c r="H58" s="39">
        <f>H55-BP!J12</f>
        <v>0</v>
      </c>
      <c r="J58" s="39">
        <f>J55-BP!L12</f>
        <v>0</v>
      </c>
      <c r="L58" s="39" t="e">
        <f>L55-BP!#REF!</f>
        <v>#REF!</v>
      </c>
      <c r="N58" s="39" t="e">
        <f>N55-BP!#REF!</f>
        <v>#REF!</v>
      </c>
      <c r="P58" s="39" t="e">
        <f>P55-BP!#REF!</f>
        <v>#REF!</v>
      </c>
      <c r="R58" s="82" t="e">
        <f>R55-BP!#REF!</f>
        <v>#REF!</v>
      </c>
    </row>
  </sheetData>
  <mergeCells count="5">
    <mergeCell ref="A1:S1"/>
    <mergeCell ref="A2:S2"/>
    <mergeCell ref="A4:S4"/>
    <mergeCell ref="A5:S5"/>
    <mergeCell ref="A6:S6"/>
  </mergeCells>
  <printOptions horizontalCentered="1"/>
  <pageMargins left="0.31496062992125984" right="0.31496062992125984" top="1.5748031496062993" bottom="0.98425196850393704" header="0.31496062992125984" footer="0.11811023622047245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view="pageBreakPreview" topLeftCell="A37" zoomScale="140" zoomScaleNormal="100" zoomScaleSheetLayoutView="140" workbookViewId="0">
      <selection activeCell="H65" sqref="H65"/>
    </sheetView>
  </sheetViews>
  <sheetFormatPr defaultRowHeight="15" x14ac:dyDescent="0.25"/>
  <cols>
    <col min="1" max="1" width="1.7109375" customWidth="1"/>
    <col min="2" max="2" width="11.5703125" customWidth="1"/>
    <col min="3" max="3" width="11.5703125" style="39" customWidth="1"/>
    <col min="4" max="4" width="10.28515625" style="39" customWidth="1"/>
    <col min="5" max="5" width="9.7109375" style="39" customWidth="1"/>
    <col min="6" max="6" width="9.28515625" style="39" customWidth="1"/>
    <col min="7" max="7" width="8.28515625" style="40" customWidth="1"/>
    <col min="8" max="8" width="12.85546875" style="40" customWidth="1"/>
    <col min="9" max="9" width="1.42578125" style="40" customWidth="1"/>
    <col min="10" max="10" width="13.140625" style="40" customWidth="1"/>
    <col min="11" max="11" width="1.7109375" style="40" hidden="1" customWidth="1"/>
    <col min="12" max="12" width="13.140625" style="40" hidden="1" customWidth="1"/>
    <col min="13" max="13" width="1.42578125" style="40" customWidth="1"/>
    <col min="14" max="14" width="13.140625" style="40" hidden="1" customWidth="1"/>
    <col min="15" max="15" width="1.42578125" style="40" hidden="1" customWidth="1"/>
    <col min="16" max="16" width="11.5703125" style="40" hidden="1" customWidth="1"/>
    <col min="17" max="17" width="1.7109375" style="40" hidden="1" customWidth="1"/>
    <col min="18" max="18" width="11.5703125" style="82" hidden="1" customWidth="1"/>
    <col min="19" max="19" width="1.7109375" style="40" hidden="1" customWidth="1"/>
  </cols>
  <sheetData>
    <row r="1" spans="1:19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</row>
    <row r="2" spans="1:19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</row>
    <row r="3" spans="1:19" ht="8.1" customHeight="1" x14ac:dyDescent="0.25">
      <c r="A3" s="66"/>
      <c r="B3" s="66"/>
      <c r="C3" s="67"/>
      <c r="D3" s="67"/>
      <c r="E3" s="67"/>
      <c r="F3" s="6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</row>
    <row r="4" spans="1:19" x14ac:dyDescent="0.25">
      <c r="A4" s="102" t="s">
        <v>156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19" x14ac:dyDescent="0.25">
      <c r="A5" s="102" t="str">
        <f>DRE!A5:W5</f>
        <v>DOS EXERCÍCIOS FINDOS EM 31 DE DEZEMBRO DE 2017 E 2016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</row>
    <row r="6" spans="1:19" x14ac:dyDescent="0.25">
      <c r="A6" s="103" t="s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19" ht="6" customHeight="1" x14ac:dyDescent="0.25">
      <c r="A7" s="6"/>
      <c r="B7" s="6"/>
      <c r="C7" s="7"/>
      <c r="D7" s="7"/>
      <c r="E7" s="7"/>
      <c r="F7" s="7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49"/>
      <c r="S7" s="9"/>
    </row>
    <row r="8" spans="1:19" x14ac:dyDescent="0.25">
      <c r="A8" s="6"/>
      <c r="B8" s="6"/>
      <c r="C8" s="7"/>
      <c r="D8" s="7"/>
      <c r="E8" s="7"/>
      <c r="F8" s="7"/>
      <c r="G8" s="9"/>
      <c r="H8" s="11">
        <f>DRA!I8</f>
        <v>2017</v>
      </c>
      <c r="I8" s="9"/>
      <c r="J8" s="11">
        <f>DRA!K8</f>
        <v>2016</v>
      </c>
      <c r="K8" s="9"/>
      <c r="L8" s="11" t="e">
        <f>DRA!M8</f>
        <v>#REF!</v>
      </c>
      <c r="M8" s="9"/>
      <c r="N8" s="11" t="e">
        <f>DRA!O8</f>
        <v>#REF!</v>
      </c>
      <c r="O8" s="9"/>
      <c r="P8" s="11">
        <v>2013</v>
      </c>
      <c r="Q8" s="13"/>
      <c r="R8" s="14" t="s">
        <v>6</v>
      </c>
      <c r="S8" s="9"/>
    </row>
    <row r="9" spans="1:19" ht="6" customHeight="1" x14ac:dyDescent="0.25">
      <c r="A9" s="6"/>
      <c r="B9" s="6"/>
      <c r="C9" s="7"/>
      <c r="D9" s="7"/>
      <c r="E9" s="7"/>
      <c r="F9" s="7"/>
      <c r="G9" s="9"/>
      <c r="H9" s="13"/>
      <c r="I9" s="9"/>
      <c r="J9" s="13"/>
      <c r="K9" s="9"/>
      <c r="L9" s="13"/>
      <c r="M9" s="9"/>
      <c r="N9" s="19" t="s">
        <v>9</v>
      </c>
      <c r="O9" s="9"/>
      <c r="P9" s="13"/>
      <c r="Q9" s="13"/>
      <c r="R9" s="83"/>
      <c r="S9" s="9"/>
    </row>
    <row r="10" spans="1:19" s="22" customFormat="1" ht="12.75" customHeight="1" x14ac:dyDescent="0.2">
      <c r="A10" s="23"/>
      <c r="B10" s="16" t="s">
        <v>157</v>
      </c>
      <c r="C10" s="73"/>
      <c r="D10" s="12"/>
      <c r="E10" s="17"/>
      <c r="F10" s="17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s="22" customFormat="1" ht="12.75" customHeight="1" x14ac:dyDescent="0.2">
      <c r="A11" s="23"/>
      <c r="B11" s="51" t="s">
        <v>67</v>
      </c>
      <c r="C11" s="73"/>
      <c r="D11" s="12"/>
      <c r="E11" s="17"/>
      <c r="F11" s="17"/>
      <c r="G11" s="21"/>
      <c r="H11" s="12">
        <v>195464</v>
      </c>
      <c r="I11" s="21"/>
      <c r="J11" s="12">
        <v>173116</v>
      </c>
      <c r="K11" s="21"/>
      <c r="L11" s="12">
        <v>148930</v>
      </c>
      <c r="M11" s="21"/>
      <c r="N11" s="12">
        <v>108279</v>
      </c>
      <c r="O11" s="21"/>
      <c r="P11" s="12">
        <v>88395</v>
      </c>
      <c r="Q11" s="21"/>
      <c r="R11" s="12">
        <v>77664</v>
      </c>
      <c r="S11" s="21"/>
    </row>
    <row r="12" spans="1:19" s="22" customFormat="1" ht="12.75" customHeight="1" x14ac:dyDescent="0.2">
      <c r="A12" s="23"/>
      <c r="B12" s="51" t="s">
        <v>68</v>
      </c>
      <c r="C12" s="73"/>
      <c r="D12" s="12"/>
      <c r="E12" s="17"/>
      <c r="F12" s="17"/>
      <c r="G12" s="21"/>
      <c r="H12" s="12">
        <v>10280</v>
      </c>
      <c r="I12" s="21"/>
      <c r="J12" s="12">
        <v>9</v>
      </c>
      <c r="K12" s="21"/>
      <c r="L12" s="12">
        <f>DRE!N13+DRE!N38</f>
        <v>230</v>
      </c>
      <c r="M12" s="21"/>
      <c r="N12" s="12">
        <f>DRE!P13+DRE!P38</f>
        <v>6918</v>
      </c>
      <c r="O12" s="21"/>
      <c r="P12" s="12">
        <f>DRE!T13+DRE!T38</f>
        <v>23907</v>
      </c>
      <c r="Q12" s="21"/>
      <c r="R12" s="12">
        <f>DRE!V13+DRE!V38</f>
        <v>16328</v>
      </c>
      <c r="S12" s="21"/>
    </row>
    <row r="13" spans="1:19" s="22" customFormat="1" ht="12.75" customHeight="1" x14ac:dyDescent="0.2">
      <c r="A13" s="23"/>
      <c r="B13" s="51"/>
      <c r="C13" s="73"/>
      <c r="D13" s="12"/>
      <c r="E13" s="17"/>
      <c r="F13" s="17"/>
      <c r="G13" s="21"/>
      <c r="H13" s="31">
        <f>SUM(H11:H12)</f>
        <v>205744</v>
      </c>
      <c r="I13" s="21"/>
      <c r="J13" s="31">
        <f>SUM(J11:J12)</f>
        <v>173125</v>
      </c>
      <c r="K13" s="21"/>
      <c r="L13" s="31">
        <f>SUM(L11:L12)</f>
        <v>149160</v>
      </c>
      <c r="M13" s="21"/>
      <c r="N13" s="31">
        <f>SUM(N11:N12)</f>
        <v>115197</v>
      </c>
      <c r="O13" s="21"/>
      <c r="P13" s="31">
        <f>SUM(P11:P12)</f>
        <v>112302</v>
      </c>
      <c r="Q13" s="21"/>
      <c r="R13" s="31">
        <f>SUM(R11:R12)</f>
        <v>93992</v>
      </c>
      <c r="S13" s="21"/>
    </row>
    <row r="14" spans="1:19" s="22" customFormat="1" ht="6" customHeight="1" x14ac:dyDescent="0.2">
      <c r="A14" s="23"/>
      <c r="B14" s="51"/>
      <c r="C14" s="73"/>
      <c r="D14" s="12"/>
      <c r="E14" s="17"/>
      <c r="F14" s="17"/>
      <c r="G14" s="21"/>
      <c r="H14" s="12"/>
      <c r="I14" s="21"/>
      <c r="J14" s="12"/>
      <c r="K14" s="21"/>
      <c r="L14" s="12"/>
      <c r="M14" s="21"/>
      <c r="N14" s="12"/>
      <c r="O14" s="21"/>
      <c r="P14" s="12"/>
      <c r="Q14" s="21"/>
      <c r="R14" s="12"/>
      <c r="S14" s="21"/>
    </row>
    <row r="15" spans="1:19" s="22" customFormat="1" ht="12.75" customHeight="1" x14ac:dyDescent="0.2">
      <c r="A15" s="23"/>
      <c r="B15" s="16" t="s">
        <v>159</v>
      </c>
      <c r="C15" s="73"/>
      <c r="D15" s="12"/>
      <c r="E15" s="17"/>
      <c r="F15" s="17"/>
      <c r="G15" s="21"/>
      <c r="H15" s="12"/>
      <c r="I15" s="21"/>
      <c r="J15" s="12"/>
      <c r="K15" s="21"/>
      <c r="L15" s="12"/>
      <c r="M15" s="21"/>
      <c r="N15" s="12"/>
      <c r="O15" s="21"/>
      <c r="P15" s="12"/>
      <c r="Q15" s="21"/>
      <c r="R15" s="12"/>
      <c r="S15" s="21"/>
    </row>
    <row r="16" spans="1:19" s="22" customFormat="1" ht="12.75" customHeight="1" x14ac:dyDescent="0.2">
      <c r="A16" s="23"/>
      <c r="B16" s="51" t="s">
        <v>160</v>
      </c>
      <c r="C16" s="73"/>
      <c r="D16" s="12"/>
      <c r="E16" s="17"/>
      <c r="F16" s="17"/>
      <c r="G16" s="21"/>
      <c r="H16" s="12">
        <v>-36281</v>
      </c>
      <c r="I16" s="21"/>
      <c r="J16" s="12">
        <v>-6931</v>
      </c>
      <c r="K16" s="21"/>
      <c r="L16" s="12">
        <f>DRE!N30+DRE!N35</f>
        <v>-1981</v>
      </c>
      <c r="M16" s="21"/>
      <c r="N16" s="12">
        <f>DRE!P30+DRE!P35</f>
        <v>-6649</v>
      </c>
      <c r="O16" s="21"/>
      <c r="P16" s="12">
        <f>DRE!T30+DRE!T35</f>
        <v>-5819</v>
      </c>
      <c r="Q16" s="21"/>
      <c r="R16" s="12">
        <f>DRE!V30+DRE!V35</f>
        <v>-7317</v>
      </c>
      <c r="S16" s="21"/>
    </row>
    <row r="17" spans="1:19" s="22" customFormat="1" ht="12.75" customHeight="1" x14ac:dyDescent="0.2">
      <c r="A17" s="23"/>
      <c r="B17" s="51" t="s">
        <v>81</v>
      </c>
      <c r="C17" s="73"/>
      <c r="D17" s="12"/>
      <c r="E17" s="17"/>
      <c r="F17" s="17"/>
      <c r="G17" s="21"/>
      <c r="H17" s="12">
        <v>-33877</v>
      </c>
      <c r="I17" s="21"/>
      <c r="J17" s="12">
        <v>-27902</v>
      </c>
      <c r="K17" s="21"/>
      <c r="L17" s="12">
        <f>DRE!N31</f>
        <v>-22467</v>
      </c>
      <c r="M17" s="21"/>
      <c r="N17" s="12">
        <f>DRE!P31</f>
        <v>-27015</v>
      </c>
      <c r="O17" s="21"/>
      <c r="P17" s="12">
        <f>DRE!T31</f>
        <v>-26569</v>
      </c>
      <c r="Q17" s="21"/>
      <c r="R17" s="12">
        <f>DRE!V31</f>
        <v>-22287</v>
      </c>
      <c r="S17" s="21"/>
    </row>
    <row r="18" spans="1:19" s="22" customFormat="1" ht="12.75" customHeight="1" x14ac:dyDescent="0.2">
      <c r="A18" s="23"/>
      <c r="B18" s="51"/>
      <c r="C18" s="73"/>
      <c r="D18" s="12"/>
      <c r="E18" s="17"/>
      <c r="F18" s="17"/>
      <c r="G18" s="21"/>
      <c r="H18" s="31">
        <f>SUM(H16:H17)</f>
        <v>-70158</v>
      </c>
      <c r="I18" s="21"/>
      <c r="J18" s="31">
        <f>SUM(J16:J17)</f>
        <v>-34833</v>
      </c>
      <c r="K18" s="21"/>
      <c r="L18" s="31">
        <f>SUM(L16:L17)</f>
        <v>-24448</v>
      </c>
      <c r="M18" s="21"/>
      <c r="N18" s="31">
        <f>SUM(N16:N17)</f>
        <v>-33664</v>
      </c>
      <c r="O18" s="21"/>
      <c r="P18" s="31">
        <f>SUM(P16:P17)</f>
        <v>-32388</v>
      </c>
      <c r="Q18" s="21"/>
      <c r="R18" s="31">
        <f>SUM(R16:R17)</f>
        <v>-29604</v>
      </c>
      <c r="S18" s="21"/>
    </row>
    <row r="19" spans="1:19" s="22" customFormat="1" ht="6" customHeight="1" x14ac:dyDescent="0.2">
      <c r="A19" s="23"/>
      <c r="B19" s="51"/>
      <c r="C19" s="73"/>
      <c r="D19" s="12"/>
      <c r="E19" s="17"/>
      <c r="F19" s="17"/>
      <c r="G19" s="21"/>
      <c r="H19" s="12"/>
      <c r="I19" s="21"/>
      <c r="J19" s="12"/>
      <c r="K19" s="21"/>
      <c r="L19" s="12"/>
      <c r="M19" s="21"/>
      <c r="N19" s="12"/>
      <c r="O19" s="21"/>
      <c r="P19" s="12"/>
      <c r="Q19" s="21"/>
      <c r="R19" s="12"/>
      <c r="S19" s="21"/>
    </row>
    <row r="20" spans="1:19" s="22" customFormat="1" ht="12.75" customHeight="1" x14ac:dyDescent="0.2">
      <c r="A20" s="23"/>
      <c r="B20" s="16" t="s">
        <v>161</v>
      </c>
      <c r="C20" s="73"/>
      <c r="D20" s="12"/>
      <c r="E20" s="17"/>
      <c r="F20" s="17"/>
      <c r="G20" s="21"/>
      <c r="H20" s="28">
        <f>H13+H18</f>
        <v>135586</v>
      </c>
      <c r="I20" s="21"/>
      <c r="J20" s="28">
        <f>J13+J18</f>
        <v>138292</v>
      </c>
      <c r="K20" s="21"/>
      <c r="L20" s="28">
        <f>L13+L18</f>
        <v>124712</v>
      </c>
      <c r="M20" s="21"/>
      <c r="N20" s="28">
        <f>N13+N18</f>
        <v>81533</v>
      </c>
      <c r="O20" s="21"/>
      <c r="P20" s="28">
        <f>P13+P18</f>
        <v>79914</v>
      </c>
      <c r="Q20" s="21"/>
      <c r="R20" s="28">
        <f>R13+R18</f>
        <v>64388</v>
      </c>
      <c r="S20" s="21"/>
    </row>
    <row r="21" spans="1:19" s="22" customFormat="1" ht="6" customHeight="1" x14ac:dyDescent="0.2">
      <c r="A21" s="23"/>
      <c r="B21" s="51"/>
      <c r="C21" s="73"/>
      <c r="D21" s="12"/>
      <c r="E21" s="17"/>
      <c r="F21" s="17"/>
      <c r="G21" s="21"/>
      <c r="H21" s="12"/>
      <c r="I21" s="21"/>
      <c r="J21" s="12"/>
      <c r="K21" s="21"/>
      <c r="L21" s="12"/>
      <c r="M21" s="21"/>
      <c r="N21" s="12"/>
      <c r="O21" s="21"/>
      <c r="P21" s="12"/>
      <c r="Q21" s="21"/>
      <c r="R21" s="12"/>
      <c r="S21" s="21"/>
    </row>
    <row r="22" spans="1:19" s="22" customFormat="1" ht="12.75" customHeight="1" x14ac:dyDescent="0.2">
      <c r="A22" s="23"/>
      <c r="B22" s="51" t="s">
        <v>83</v>
      </c>
      <c r="C22" s="73"/>
      <c r="D22" s="12"/>
      <c r="E22" s="17"/>
      <c r="F22" s="17"/>
      <c r="G22" s="21"/>
      <c r="H22" s="32">
        <v>-33902</v>
      </c>
      <c r="I22" s="21"/>
      <c r="J22" s="32">
        <v>-33757</v>
      </c>
      <c r="K22" s="21"/>
      <c r="L22" s="32">
        <f>DRE!N33</f>
        <v>-33298</v>
      </c>
      <c r="M22" s="21"/>
      <c r="N22" s="32">
        <f>DRE!P33</f>
        <v>-17260</v>
      </c>
      <c r="O22" s="21"/>
      <c r="P22" s="32">
        <f>DRE!T33</f>
        <v>-17278</v>
      </c>
      <c r="Q22" s="21"/>
      <c r="R22" s="32">
        <f>DRE!V33</f>
        <v>-17267</v>
      </c>
      <c r="S22" s="21"/>
    </row>
    <row r="23" spans="1:19" s="22" customFormat="1" ht="6" customHeight="1" x14ac:dyDescent="0.2">
      <c r="A23" s="23"/>
      <c r="B23" s="51"/>
      <c r="C23" s="73"/>
      <c r="D23" s="12"/>
      <c r="E23" s="17"/>
      <c r="F23" s="17"/>
      <c r="G23" s="21"/>
      <c r="H23" s="12"/>
      <c r="I23" s="21"/>
      <c r="J23" s="12"/>
      <c r="K23" s="21"/>
      <c r="L23" s="12"/>
      <c r="M23" s="21"/>
      <c r="N23" s="12"/>
      <c r="O23" s="21"/>
      <c r="P23" s="12"/>
      <c r="Q23" s="21"/>
      <c r="R23" s="12"/>
      <c r="S23" s="21"/>
    </row>
    <row r="24" spans="1:19" s="22" customFormat="1" ht="12.75" customHeight="1" x14ac:dyDescent="0.2">
      <c r="A24" s="23"/>
      <c r="B24" s="16" t="s">
        <v>162</v>
      </c>
      <c r="C24" s="73"/>
      <c r="D24" s="12"/>
      <c r="E24" s="17"/>
      <c r="F24" s="17"/>
      <c r="G24" s="21"/>
      <c r="H24" s="28">
        <f>H20+H22</f>
        <v>101684</v>
      </c>
      <c r="I24" s="21"/>
      <c r="J24" s="28">
        <f>J20+J22</f>
        <v>104535</v>
      </c>
      <c r="K24" s="21"/>
      <c r="L24" s="28">
        <f>L20+L22</f>
        <v>91414</v>
      </c>
      <c r="M24" s="21"/>
      <c r="N24" s="28">
        <f>N20+N22</f>
        <v>64273</v>
      </c>
      <c r="O24" s="21"/>
      <c r="P24" s="28">
        <f>P20+P22</f>
        <v>62636</v>
      </c>
      <c r="Q24" s="21"/>
      <c r="R24" s="28">
        <f>R20+R22</f>
        <v>47121</v>
      </c>
      <c r="S24" s="21"/>
    </row>
    <row r="25" spans="1:19" s="22" customFormat="1" ht="6" customHeight="1" x14ac:dyDescent="0.2">
      <c r="A25" s="23"/>
      <c r="B25" s="51"/>
      <c r="C25" s="73"/>
      <c r="D25" s="12"/>
      <c r="E25" s="17"/>
      <c r="F25" s="17"/>
      <c r="G25" s="21"/>
      <c r="H25" s="12"/>
      <c r="I25" s="21"/>
      <c r="J25" s="12"/>
      <c r="K25" s="21"/>
      <c r="L25" s="12"/>
      <c r="M25" s="21"/>
      <c r="N25" s="12"/>
      <c r="O25" s="21"/>
      <c r="P25" s="12"/>
      <c r="Q25" s="21"/>
      <c r="R25" s="12"/>
      <c r="S25" s="21"/>
    </row>
    <row r="26" spans="1:19" s="22" customFormat="1" ht="12.75" customHeight="1" x14ac:dyDescent="0.2">
      <c r="A26" s="23"/>
      <c r="B26" s="16" t="s">
        <v>163</v>
      </c>
      <c r="C26" s="73"/>
      <c r="D26" s="12"/>
      <c r="E26" s="17"/>
      <c r="F26" s="17"/>
      <c r="G26" s="21"/>
      <c r="H26" s="12"/>
      <c r="I26" s="21"/>
      <c r="J26" s="12"/>
      <c r="K26" s="21"/>
      <c r="L26" s="12"/>
      <c r="M26" s="21"/>
      <c r="N26" s="12"/>
      <c r="O26" s="21"/>
      <c r="P26" s="12"/>
      <c r="Q26" s="21"/>
      <c r="R26" s="12"/>
      <c r="S26" s="21"/>
    </row>
    <row r="27" spans="1:19" s="22" customFormat="1" ht="12.75" customHeight="1" x14ac:dyDescent="0.2">
      <c r="A27" s="23"/>
      <c r="B27" s="51" t="s">
        <v>90</v>
      </c>
      <c r="C27" s="73"/>
      <c r="D27" s="12"/>
      <c r="E27" s="17"/>
      <c r="F27" s="17"/>
      <c r="G27" s="89"/>
      <c r="H27" s="32">
        <v>7249</v>
      </c>
      <c r="I27" s="89"/>
      <c r="J27" s="32">
        <v>7036</v>
      </c>
      <c r="K27" s="89"/>
      <c r="L27" s="32">
        <f>DRE!N44</f>
        <v>5920</v>
      </c>
      <c r="M27" s="89"/>
      <c r="N27" s="32">
        <f>DRE!P44</f>
        <v>6863</v>
      </c>
      <c r="O27" s="89"/>
      <c r="P27" s="32">
        <f>DRE!T44</f>
        <v>5069</v>
      </c>
      <c r="Q27" s="89"/>
      <c r="R27" s="32">
        <f>DRE!V44</f>
        <v>3851</v>
      </c>
      <c r="S27" s="21"/>
    </row>
    <row r="28" spans="1:19" s="22" customFormat="1" ht="6" customHeight="1" x14ac:dyDescent="0.2">
      <c r="A28" s="23"/>
      <c r="B28" s="25"/>
      <c r="C28" s="73"/>
      <c r="D28" s="12"/>
      <c r="E28" s="17"/>
      <c r="F28" s="17"/>
      <c r="G28" s="89"/>
      <c r="H28" s="12"/>
      <c r="I28" s="89"/>
      <c r="J28" s="12"/>
      <c r="K28" s="89"/>
      <c r="L28" s="12"/>
      <c r="M28" s="89"/>
      <c r="N28" s="12"/>
      <c r="O28" s="89"/>
      <c r="P28" s="12"/>
      <c r="Q28" s="89"/>
      <c r="R28" s="12"/>
      <c r="S28" s="21"/>
    </row>
    <row r="29" spans="1:19" s="22" customFormat="1" ht="12.75" customHeight="1" thickBot="1" x14ac:dyDescent="0.25">
      <c r="A29" s="23"/>
      <c r="B29" s="16" t="s">
        <v>164</v>
      </c>
      <c r="C29" s="73"/>
      <c r="D29" s="12"/>
      <c r="E29" s="17"/>
      <c r="F29" s="17"/>
      <c r="G29" s="21"/>
      <c r="H29" s="35">
        <f>H24+H27</f>
        <v>108933</v>
      </c>
      <c r="I29" s="21"/>
      <c r="J29" s="35">
        <f>J24+J27</f>
        <v>111571</v>
      </c>
      <c r="K29" s="21"/>
      <c r="L29" s="35">
        <f>L24+L27</f>
        <v>97334</v>
      </c>
      <c r="M29" s="21"/>
      <c r="N29" s="35">
        <f>N24+N27</f>
        <v>71136</v>
      </c>
      <c r="O29" s="21"/>
      <c r="P29" s="35">
        <f>P24+P27</f>
        <v>67705</v>
      </c>
      <c r="Q29" s="21"/>
      <c r="R29" s="35">
        <f>R24+R27</f>
        <v>50972</v>
      </c>
      <c r="S29" s="21"/>
    </row>
    <row r="30" spans="1:19" s="22" customFormat="1" ht="12.75" customHeight="1" thickTop="1" x14ac:dyDescent="0.2">
      <c r="A30" s="23"/>
      <c r="B30" s="25"/>
      <c r="C30" s="73"/>
      <c r="D30" s="12"/>
      <c r="E30" s="17"/>
      <c r="F30" s="17"/>
      <c r="G30" s="21"/>
      <c r="H30" s="12"/>
      <c r="I30" s="21"/>
      <c r="J30" s="12"/>
      <c r="K30" s="21"/>
      <c r="L30" s="12"/>
      <c r="M30" s="21"/>
      <c r="N30" s="12"/>
      <c r="O30" s="21"/>
      <c r="P30" s="12"/>
      <c r="Q30" s="21"/>
      <c r="R30" s="12"/>
      <c r="S30" s="21"/>
    </row>
    <row r="31" spans="1:19" s="22" customFormat="1" ht="8.25" customHeight="1" x14ac:dyDescent="0.2">
      <c r="A31" s="23"/>
      <c r="B31" s="25"/>
      <c r="C31" s="73"/>
      <c r="D31" s="12"/>
      <c r="E31" s="17"/>
      <c r="F31" s="17"/>
      <c r="G31" s="21"/>
      <c r="H31" s="12"/>
      <c r="I31" s="21"/>
      <c r="J31" s="12"/>
      <c r="K31" s="21"/>
      <c r="L31" s="12"/>
      <c r="M31" s="21"/>
      <c r="N31" s="12"/>
      <c r="O31" s="21"/>
      <c r="P31" s="12"/>
      <c r="Q31" s="21"/>
      <c r="R31" s="12"/>
      <c r="S31" s="21"/>
    </row>
    <row r="32" spans="1:19" s="22" customFormat="1" ht="12.75" customHeight="1" x14ac:dyDescent="0.2">
      <c r="A32" s="23"/>
      <c r="B32" s="16" t="s">
        <v>165</v>
      </c>
      <c r="C32" s="73"/>
      <c r="D32" s="12"/>
      <c r="E32" s="17"/>
      <c r="F32" s="17"/>
      <c r="G32" s="21"/>
      <c r="H32" s="12"/>
      <c r="I32" s="21"/>
      <c r="J32" s="12"/>
      <c r="K32" s="21"/>
      <c r="L32" s="12"/>
      <c r="M32" s="21"/>
      <c r="N32" s="12"/>
      <c r="O32" s="21"/>
      <c r="P32" s="12"/>
      <c r="Q32" s="21"/>
      <c r="R32" s="12"/>
      <c r="S32" s="21"/>
    </row>
    <row r="33" spans="1:19" s="22" customFormat="1" ht="6" customHeight="1" x14ac:dyDescent="0.2">
      <c r="A33" s="23"/>
      <c r="B33" s="25"/>
      <c r="C33" s="73"/>
      <c r="D33" s="12"/>
      <c r="E33" s="17"/>
      <c r="F33" s="17"/>
      <c r="G33" s="21"/>
      <c r="H33" s="12"/>
      <c r="I33" s="21"/>
      <c r="J33" s="12"/>
      <c r="K33" s="21"/>
      <c r="L33" s="12"/>
      <c r="M33" s="21"/>
      <c r="N33" s="12"/>
      <c r="O33" s="21"/>
      <c r="P33" s="12"/>
      <c r="Q33" s="21"/>
      <c r="R33" s="12"/>
      <c r="S33" s="21"/>
    </row>
    <row r="34" spans="1:19" s="22" customFormat="1" ht="12.75" customHeight="1" x14ac:dyDescent="0.2">
      <c r="A34" s="23"/>
      <c r="B34" s="24" t="s">
        <v>79</v>
      </c>
      <c r="C34" s="73"/>
      <c r="D34" s="12"/>
      <c r="E34" s="17"/>
      <c r="F34" s="17"/>
      <c r="G34" s="21"/>
      <c r="H34" s="12"/>
      <c r="I34" s="21"/>
      <c r="J34" s="12"/>
      <c r="K34" s="21"/>
      <c r="L34" s="12"/>
      <c r="M34" s="21"/>
      <c r="N34" s="12"/>
      <c r="O34" s="21"/>
      <c r="P34" s="12"/>
      <c r="Q34" s="21"/>
      <c r="R34" s="12"/>
      <c r="S34" s="21"/>
    </row>
    <row r="35" spans="1:19" s="22" customFormat="1" ht="12.75" customHeight="1" x14ac:dyDescent="0.2">
      <c r="A35" s="23"/>
      <c r="B35" s="25" t="s">
        <v>158</v>
      </c>
      <c r="C35" s="73"/>
      <c r="D35" s="12"/>
      <c r="E35" s="17"/>
      <c r="F35" s="17"/>
      <c r="G35" s="21"/>
      <c r="H35" s="12">
        <v>32152</v>
      </c>
      <c r="I35" s="21"/>
      <c r="J35" s="12">
        <v>32626</v>
      </c>
      <c r="K35" s="21"/>
      <c r="L35" s="12">
        <v>30185</v>
      </c>
      <c r="M35" s="21"/>
      <c r="N35" s="12">
        <v>28780</v>
      </c>
      <c r="O35" s="21"/>
      <c r="P35" s="12">
        <v>24157</v>
      </c>
      <c r="Q35" s="21"/>
      <c r="R35" s="12">
        <v>18292</v>
      </c>
      <c r="S35" s="21"/>
    </row>
    <row r="36" spans="1:19" s="22" customFormat="1" ht="12.75" customHeight="1" x14ac:dyDescent="0.2">
      <c r="A36" s="23"/>
      <c r="B36" s="25" t="s">
        <v>167</v>
      </c>
      <c r="C36" s="73"/>
      <c r="D36" s="12"/>
      <c r="E36" s="17"/>
      <c r="F36" s="17"/>
      <c r="G36" s="21"/>
      <c r="H36" s="12">
        <v>4581</v>
      </c>
      <c r="I36" s="21"/>
      <c r="J36" s="12">
        <v>4441</v>
      </c>
      <c r="K36" s="21"/>
      <c r="L36" s="12">
        <v>3978</v>
      </c>
      <c r="M36" s="21"/>
      <c r="N36" s="12">
        <v>3444</v>
      </c>
      <c r="O36" s="21"/>
      <c r="P36" s="12">
        <v>2975</v>
      </c>
      <c r="Q36" s="21"/>
      <c r="R36" s="12">
        <v>2055</v>
      </c>
      <c r="S36" s="21"/>
    </row>
    <row r="37" spans="1:19" s="22" customFormat="1" ht="12.75" customHeight="1" x14ac:dyDescent="0.2">
      <c r="A37" s="23"/>
      <c r="B37" s="25" t="s">
        <v>166</v>
      </c>
      <c r="C37" s="73"/>
      <c r="D37" s="12"/>
      <c r="E37" s="17"/>
      <c r="F37" s="17"/>
      <c r="G37" s="21"/>
      <c r="H37" s="12">
        <v>2784</v>
      </c>
      <c r="I37" s="21"/>
      <c r="J37" s="12">
        <v>2218</v>
      </c>
      <c r="K37" s="21"/>
      <c r="L37" s="12">
        <v>2052</v>
      </c>
      <c r="M37" s="21"/>
      <c r="N37" s="12">
        <v>1944</v>
      </c>
      <c r="O37" s="21"/>
      <c r="P37" s="12">
        <v>1729</v>
      </c>
      <c r="Q37" s="21"/>
      <c r="R37" s="12">
        <v>1325</v>
      </c>
      <c r="S37" s="21"/>
    </row>
    <row r="38" spans="1:19" s="22" customFormat="1" ht="12.75" customHeight="1" x14ac:dyDescent="0.2">
      <c r="A38" s="23"/>
      <c r="B38" s="25"/>
      <c r="C38" s="73"/>
      <c r="D38" s="12"/>
      <c r="E38" s="17"/>
      <c r="F38" s="17"/>
      <c r="G38" s="21"/>
      <c r="H38" s="31">
        <f>_xlfn.AGGREGATE(9,5,H35:H37)</f>
        <v>39517</v>
      </c>
      <c r="I38" s="21"/>
      <c r="J38" s="31">
        <f>_xlfn.AGGREGATE(9,5,J35:J37)</f>
        <v>39285</v>
      </c>
      <c r="K38" s="21"/>
      <c r="L38" s="31">
        <f>_xlfn.AGGREGATE(9,5,L35:L37)</f>
        <v>36215</v>
      </c>
      <c r="M38" s="21"/>
      <c r="N38" s="31">
        <f>SUM(N35:N37)</f>
        <v>34168</v>
      </c>
      <c r="O38" s="21"/>
      <c r="P38" s="31">
        <f>SUM(P35:P37)</f>
        <v>28861</v>
      </c>
      <c r="Q38" s="21"/>
      <c r="R38" s="31">
        <f>SUM(R35:R37)</f>
        <v>21672</v>
      </c>
      <c r="S38" s="21"/>
    </row>
    <row r="39" spans="1:19" s="22" customFormat="1" ht="6" customHeight="1" x14ac:dyDescent="0.2">
      <c r="A39" s="23"/>
      <c r="B39" s="57"/>
      <c r="C39" s="73"/>
      <c r="D39" s="28"/>
      <c r="E39" s="17"/>
      <c r="F39" s="17"/>
      <c r="G39" s="89"/>
      <c r="H39" s="28"/>
      <c r="I39" s="89"/>
      <c r="J39" s="28"/>
      <c r="K39" s="89"/>
      <c r="L39" s="28"/>
      <c r="M39" s="89"/>
      <c r="N39" s="28"/>
      <c r="O39" s="89"/>
      <c r="P39" s="28"/>
      <c r="Q39" s="89"/>
      <c r="R39" s="28"/>
      <c r="S39" s="21"/>
    </row>
    <row r="40" spans="1:19" s="22" customFormat="1" ht="12.75" customHeight="1" x14ac:dyDescent="0.2">
      <c r="A40" s="23"/>
      <c r="B40" s="24" t="s">
        <v>168</v>
      </c>
      <c r="C40" s="73"/>
      <c r="D40" s="12"/>
      <c r="E40" s="17"/>
      <c r="F40" s="17"/>
      <c r="G40" s="21"/>
      <c r="H40" s="12"/>
      <c r="I40" s="21"/>
      <c r="J40" s="12"/>
      <c r="K40" s="21"/>
      <c r="L40" s="12"/>
      <c r="M40" s="21"/>
      <c r="N40" s="12"/>
      <c r="O40" s="21"/>
      <c r="P40" s="12"/>
      <c r="Q40" s="21"/>
      <c r="R40" s="12"/>
      <c r="S40" s="21"/>
    </row>
    <row r="41" spans="1:19" s="22" customFormat="1" ht="12.75" customHeight="1" x14ac:dyDescent="0.2">
      <c r="A41" s="23"/>
      <c r="B41" s="25" t="s">
        <v>169</v>
      </c>
      <c r="C41" s="73"/>
      <c r="D41" s="12"/>
      <c r="E41" s="17"/>
      <c r="F41" s="17"/>
      <c r="G41" s="21"/>
      <c r="H41" s="12">
        <v>33625</v>
      </c>
      <c r="I41" s="21"/>
      <c r="J41" s="12">
        <v>32248</v>
      </c>
      <c r="K41" s="21"/>
      <c r="L41" s="12">
        <v>32056</v>
      </c>
      <c r="M41" s="21"/>
      <c r="N41" s="12">
        <v>18301</v>
      </c>
      <c r="O41" s="21"/>
      <c r="P41" s="12">
        <v>20602</v>
      </c>
      <c r="Q41" s="21"/>
      <c r="R41" s="12">
        <v>17086</v>
      </c>
      <c r="S41" s="21"/>
    </row>
    <row r="42" spans="1:19" s="22" customFormat="1" ht="12.75" hidden="1" customHeight="1" x14ac:dyDescent="0.2">
      <c r="A42" s="23"/>
      <c r="B42" s="25" t="s">
        <v>170</v>
      </c>
      <c r="C42" s="73"/>
      <c r="D42" s="12"/>
      <c r="E42" s="17"/>
      <c r="F42" s="17"/>
      <c r="G42" s="21"/>
      <c r="H42" s="12">
        <v>0</v>
      </c>
      <c r="I42" s="21"/>
      <c r="J42" s="12">
        <v>0</v>
      </c>
      <c r="K42" s="21"/>
      <c r="L42" s="12">
        <v>0</v>
      </c>
      <c r="M42" s="21"/>
      <c r="N42" s="12">
        <v>309</v>
      </c>
      <c r="O42" s="21"/>
      <c r="P42" s="12">
        <v>176</v>
      </c>
      <c r="Q42" s="21"/>
      <c r="R42" s="12">
        <v>52</v>
      </c>
      <c r="S42" s="21"/>
    </row>
    <row r="43" spans="1:19" s="22" customFormat="1" ht="12.75" customHeight="1" x14ac:dyDescent="0.2">
      <c r="A43" s="23"/>
      <c r="B43" s="25" t="s">
        <v>171</v>
      </c>
      <c r="C43" s="73"/>
      <c r="D43" s="12"/>
      <c r="E43" s="17"/>
      <c r="F43" s="17"/>
      <c r="G43" s="21"/>
      <c r="H43" s="53">
        <v>4494</v>
      </c>
      <c r="I43" s="21"/>
      <c r="J43" s="53">
        <v>4190</v>
      </c>
      <c r="K43" s="21"/>
      <c r="L43" s="53">
        <v>3420</v>
      </c>
      <c r="M43" s="21"/>
      <c r="N43" s="12">
        <v>1879</v>
      </c>
      <c r="O43" s="21"/>
      <c r="P43" s="53">
        <v>1529</v>
      </c>
      <c r="Q43" s="21"/>
      <c r="R43" s="53">
        <v>1129</v>
      </c>
      <c r="S43" s="21"/>
    </row>
    <row r="44" spans="1:19" s="22" customFormat="1" ht="12.75" customHeight="1" x14ac:dyDescent="0.2">
      <c r="A44" s="23"/>
      <c r="B44" s="51"/>
      <c r="C44" s="73"/>
      <c r="D44" s="12"/>
      <c r="E44" s="17"/>
      <c r="F44" s="17"/>
      <c r="G44" s="21"/>
      <c r="H44" s="31">
        <f>_xlfn.AGGREGATE(9,5,H41:H43)</f>
        <v>38119</v>
      </c>
      <c r="I44" s="21"/>
      <c r="J44" s="31">
        <f>_xlfn.AGGREGATE(9,5,J41:J43)</f>
        <v>36438</v>
      </c>
      <c r="K44" s="21"/>
      <c r="L44" s="31">
        <f>_xlfn.AGGREGATE(9,5,L41:L43)</f>
        <v>35476</v>
      </c>
      <c r="M44" s="21"/>
      <c r="N44" s="31">
        <f>SUM(N41:N43)</f>
        <v>20489</v>
      </c>
      <c r="O44" s="21"/>
      <c r="P44" s="90">
        <f>SUM(P41:P43)</f>
        <v>22307</v>
      </c>
      <c r="Q44" s="21"/>
      <c r="R44" s="90">
        <f>SUM(R41:R43)</f>
        <v>18267</v>
      </c>
      <c r="S44" s="21"/>
    </row>
    <row r="45" spans="1:19" s="22" customFormat="1" ht="6" customHeight="1" x14ac:dyDescent="0.2">
      <c r="A45" s="23"/>
      <c r="B45" s="51"/>
      <c r="C45" s="73"/>
      <c r="D45" s="12"/>
      <c r="E45" s="17"/>
      <c r="F45" s="17"/>
      <c r="G45" s="21"/>
      <c r="H45" s="53"/>
      <c r="I45" s="21"/>
      <c r="J45" s="53"/>
      <c r="K45" s="21"/>
      <c r="L45" s="53"/>
      <c r="M45" s="21"/>
      <c r="N45" s="12"/>
      <c r="O45" s="21"/>
      <c r="P45" s="53"/>
      <c r="Q45" s="21"/>
      <c r="R45" s="53"/>
      <c r="S45" s="21"/>
    </row>
    <row r="46" spans="1:19" s="22" customFormat="1" ht="12.75" customHeight="1" x14ac:dyDescent="0.2">
      <c r="A46" s="23"/>
      <c r="B46" s="24" t="s">
        <v>172</v>
      </c>
      <c r="C46" s="73"/>
      <c r="D46" s="12"/>
      <c r="E46" s="17"/>
      <c r="F46" s="17"/>
      <c r="G46" s="21"/>
      <c r="H46" s="53"/>
      <c r="I46" s="21"/>
      <c r="J46" s="53"/>
      <c r="K46" s="21"/>
      <c r="L46" s="53"/>
      <c r="M46" s="21"/>
      <c r="N46" s="12"/>
      <c r="O46" s="21"/>
      <c r="P46" s="53"/>
      <c r="Q46" s="21"/>
      <c r="R46" s="53"/>
      <c r="S46" s="21"/>
    </row>
    <row r="47" spans="1:19" s="22" customFormat="1" ht="12.75" customHeight="1" x14ac:dyDescent="0.2">
      <c r="A47" s="23"/>
      <c r="B47" s="25" t="s">
        <v>173</v>
      </c>
      <c r="C47" s="73"/>
      <c r="D47" s="12"/>
      <c r="E47" s="17"/>
      <c r="F47" s="17"/>
      <c r="G47" s="21"/>
      <c r="H47" s="53">
        <v>37</v>
      </c>
      <c r="I47" s="21"/>
      <c r="J47" s="53">
        <v>175</v>
      </c>
      <c r="K47" s="21"/>
      <c r="L47" s="53">
        <v>113</v>
      </c>
      <c r="M47" s="21"/>
      <c r="N47" s="12">
        <v>3175</v>
      </c>
      <c r="O47" s="21"/>
      <c r="P47" s="53">
        <v>2299</v>
      </c>
      <c r="Q47" s="21"/>
      <c r="R47" s="53">
        <v>580</v>
      </c>
      <c r="S47" s="21"/>
    </row>
    <row r="48" spans="1:19" s="22" customFormat="1" ht="12.75" customHeight="1" x14ac:dyDescent="0.2">
      <c r="A48" s="23"/>
      <c r="B48" s="25" t="s">
        <v>82</v>
      </c>
      <c r="C48" s="73"/>
      <c r="D48" s="12"/>
      <c r="E48" s="17"/>
      <c r="F48" s="17"/>
      <c r="G48" s="21"/>
      <c r="H48" s="53">
        <v>4807</v>
      </c>
      <c r="I48" s="21"/>
      <c r="J48" s="53">
        <v>4390</v>
      </c>
      <c r="K48" s="21"/>
      <c r="L48" s="53">
        <f>-DRE!N32</f>
        <v>4531</v>
      </c>
      <c r="M48" s="21"/>
      <c r="N48" s="12">
        <f>-DRE!P32</f>
        <v>4760</v>
      </c>
      <c r="O48" s="21"/>
      <c r="P48" s="53">
        <f>-DRE!T32</f>
        <v>5406</v>
      </c>
      <c r="Q48" s="21"/>
      <c r="R48" s="53">
        <f>-DRE!V32</f>
        <v>5053</v>
      </c>
      <c r="S48" s="21"/>
    </row>
    <row r="49" spans="1:19" s="22" customFormat="1" ht="12.75" customHeight="1" x14ac:dyDescent="0.2">
      <c r="A49" s="23"/>
      <c r="B49" s="25" t="s">
        <v>174</v>
      </c>
      <c r="C49" s="73"/>
      <c r="D49" s="12"/>
      <c r="E49" s="17"/>
      <c r="F49" s="17"/>
      <c r="G49" s="21"/>
      <c r="H49" s="53">
        <v>15203</v>
      </c>
      <c r="I49" s="21"/>
      <c r="J49" s="53">
        <v>18373</v>
      </c>
      <c r="K49" s="21"/>
      <c r="L49" s="53">
        <v>9302</v>
      </c>
      <c r="M49" s="21"/>
      <c r="N49" s="12">
        <v>453</v>
      </c>
      <c r="O49" s="21"/>
      <c r="P49" s="53">
        <v>54</v>
      </c>
      <c r="Q49" s="21"/>
      <c r="R49" s="53">
        <v>2422</v>
      </c>
      <c r="S49" s="21"/>
    </row>
    <row r="50" spans="1:19" s="22" customFormat="1" ht="12.75" customHeight="1" x14ac:dyDescent="0.2">
      <c r="A50" s="23"/>
      <c r="B50" s="16"/>
      <c r="C50" s="73"/>
      <c r="D50" s="12"/>
      <c r="E50" s="17"/>
      <c r="F50" s="17"/>
      <c r="G50" s="21"/>
      <c r="H50" s="31">
        <f>_xlfn.AGGREGATE(9,5,H47:H49)</f>
        <v>20047</v>
      </c>
      <c r="I50" s="21"/>
      <c r="J50" s="31">
        <f>_xlfn.AGGREGATE(9,5,J47:J49)</f>
        <v>22938</v>
      </c>
      <c r="K50" s="21"/>
      <c r="L50" s="31">
        <f>_xlfn.AGGREGATE(9,5,L47:L49)</f>
        <v>13946</v>
      </c>
      <c r="M50" s="21"/>
      <c r="N50" s="31">
        <f>SUM(N47:N49)</f>
        <v>8388</v>
      </c>
      <c r="O50" s="21"/>
      <c r="P50" s="90">
        <f>SUM(P47:P49)</f>
        <v>7759</v>
      </c>
      <c r="Q50" s="21"/>
      <c r="R50" s="90">
        <f>SUM(R47:R49)</f>
        <v>8055</v>
      </c>
      <c r="S50" s="21"/>
    </row>
    <row r="51" spans="1:19" s="22" customFormat="1" ht="8.1" customHeight="1" x14ac:dyDescent="0.2">
      <c r="A51" s="23"/>
      <c r="B51" s="51"/>
      <c r="C51" s="73"/>
      <c r="D51" s="12"/>
      <c r="E51" s="17"/>
      <c r="F51" s="17"/>
      <c r="G51" s="21"/>
      <c r="H51" s="53"/>
      <c r="I51" s="21"/>
      <c r="J51" s="53"/>
      <c r="K51" s="21"/>
      <c r="L51" s="53"/>
      <c r="M51" s="21"/>
      <c r="N51" s="12"/>
      <c r="O51" s="21"/>
      <c r="P51" s="53"/>
      <c r="Q51" s="21"/>
      <c r="R51" s="53"/>
      <c r="S51" s="21"/>
    </row>
    <row r="52" spans="1:19" s="22" customFormat="1" ht="12.75" customHeight="1" x14ac:dyDescent="0.2">
      <c r="A52" s="23"/>
      <c r="B52" s="24" t="s">
        <v>175</v>
      </c>
      <c r="C52" s="73"/>
      <c r="D52" s="12"/>
      <c r="E52" s="17"/>
      <c r="F52" s="17"/>
      <c r="G52" s="21"/>
      <c r="H52" s="98">
        <v>11250</v>
      </c>
      <c r="I52" s="21"/>
      <c r="J52" s="98">
        <v>12910</v>
      </c>
      <c r="K52" s="21"/>
      <c r="L52" s="98">
        <f>DRE!N57</f>
        <v>11697</v>
      </c>
      <c r="M52" s="21"/>
      <c r="N52" s="32">
        <f>DRE!P57</f>
        <v>8091</v>
      </c>
      <c r="O52" s="21"/>
      <c r="P52" s="98">
        <f>DRE!T57</f>
        <v>8776</v>
      </c>
      <c r="Q52" s="21"/>
      <c r="R52" s="98">
        <f>DRE!V57</f>
        <v>2978</v>
      </c>
      <c r="S52" s="21"/>
    </row>
    <row r="53" spans="1:19" s="22" customFormat="1" ht="6" customHeight="1" x14ac:dyDescent="0.2">
      <c r="A53" s="23"/>
      <c r="B53" s="57"/>
      <c r="C53" s="73"/>
      <c r="D53" s="12"/>
      <c r="E53" s="17"/>
      <c r="F53" s="17"/>
      <c r="G53" s="21"/>
      <c r="H53" s="99"/>
      <c r="I53" s="21"/>
      <c r="J53" s="99"/>
      <c r="K53" s="21"/>
      <c r="L53" s="99"/>
      <c r="M53" s="21"/>
      <c r="N53" s="28"/>
      <c r="O53" s="21"/>
      <c r="P53" s="99"/>
      <c r="Q53" s="21"/>
      <c r="R53" s="99"/>
      <c r="S53" s="21"/>
    </row>
    <row r="54" spans="1:19" s="22" customFormat="1" ht="12.75" customHeight="1" thickBot="1" x14ac:dyDescent="0.25">
      <c r="A54" s="23"/>
      <c r="B54" s="16" t="s">
        <v>176</v>
      </c>
      <c r="C54" s="73"/>
      <c r="D54" s="12"/>
      <c r="E54" s="17"/>
      <c r="F54" s="17"/>
      <c r="G54" s="21"/>
      <c r="H54" s="35">
        <f>H38+H44+H50+H52</f>
        <v>108933</v>
      </c>
      <c r="I54" s="21"/>
      <c r="J54" s="35">
        <f>J38+J44+J50+J52</f>
        <v>111571</v>
      </c>
      <c r="K54" s="21"/>
      <c r="L54" s="35">
        <f>L38+L44+L50+L52</f>
        <v>97334</v>
      </c>
      <c r="M54" s="21"/>
      <c r="N54" s="35">
        <f>N38+N44+N50+N52</f>
        <v>71136</v>
      </c>
      <c r="O54" s="21"/>
      <c r="P54" s="35">
        <f>P38+P44+P50+P52</f>
        <v>67703</v>
      </c>
      <c r="Q54" s="21"/>
      <c r="R54" s="35">
        <f>R38+R44+R50+R52</f>
        <v>50972</v>
      </c>
      <c r="S54" s="21"/>
    </row>
    <row r="55" spans="1:19" ht="12.75" customHeight="1" thickTop="1" x14ac:dyDescent="0.25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2.75" customHeight="1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5" customHeight="1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1.25" customHeight="1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2.95" customHeight="1" x14ac:dyDescent="0.25">
      <c r="A59" s="101"/>
      <c r="B59" s="101"/>
      <c r="C59" s="101"/>
      <c r="D59" s="101"/>
      <c r="E59"/>
      <c r="F59"/>
      <c r="G59" s="101"/>
      <c r="H59" s="101"/>
      <c r="I59" s="101"/>
      <c r="J59" s="101"/>
      <c r="K59" s="101"/>
      <c r="L59" s="101"/>
      <c r="M59" s="101"/>
      <c r="N59" s="101"/>
      <c r="O59" s="101"/>
      <c r="P59"/>
      <c r="Q59"/>
      <c r="R59"/>
      <c r="S59"/>
    </row>
    <row r="60" spans="1:19" ht="12.95" customHeight="1" x14ac:dyDescent="0.25">
      <c r="A60" s="101"/>
      <c r="B60" s="101"/>
      <c r="C60" s="101"/>
      <c r="D60" s="101"/>
      <c r="E60"/>
      <c r="F60"/>
      <c r="G60" s="101"/>
      <c r="H60" s="101"/>
      <c r="I60" s="101"/>
      <c r="J60" s="101"/>
      <c r="K60" s="101"/>
      <c r="L60" s="101"/>
      <c r="M60" s="101"/>
      <c r="N60" s="101"/>
      <c r="O60" s="101"/>
    </row>
    <row r="61" spans="1:19" ht="12.95" customHeight="1" x14ac:dyDescent="0.25">
      <c r="A61" s="101"/>
      <c r="B61" s="101"/>
      <c r="C61" s="101"/>
      <c r="D61" s="101"/>
      <c r="E61" s="17"/>
      <c r="F61" s="17"/>
      <c r="G61" s="101"/>
      <c r="H61" s="101"/>
      <c r="I61" s="101"/>
      <c r="J61" s="101"/>
      <c r="K61" s="101"/>
      <c r="L61" s="101"/>
      <c r="M61" s="101"/>
      <c r="N61" s="101"/>
      <c r="O61" s="101"/>
    </row>
    <row r="62" spans="1:19" ht="12.75" customHeight="1" x14ac:dyDescent="0.25">
      <c r="A62" s="17"/>
      <c r="B62" s="17"/>
      <c r="C62" s="58"/>
      <c r="D62" s="58"/>
      <c r="E62" s="17"/>
      <c r="F62" s="17"/>
      <c r="G62" s="59"/>
      <c r="H62" s="59"/>
      <c r="I62" s="59"/>
      <c r="J62" s="59"/>
      <c r="K62" s="59"/>
      <c r="L62" s="59"/>
      <c r="M62" s="59"/>
    </row>
    <row r="63" spans="1:19" ht="12.75" customHeight="1" x14ac:dyDescent="0.25">
      <c r="A63" s="17"/>
      <c r="B63" s="17"/>
      <c r="C63" s="58"/>
      <c r="D63" s="58"/>
      <c r="E63" s="17"/>
      <c r="F63" s="17"/>
      <c r="G63" s="59"/>
      <c r="H63" s="59"/>
      <c r="I63" s="59"/>
      <c r="J63" s="59"/>
      <c r="K63" s="59"/>
      <c r="L63" s="59"/>
      <c r="M63" s="59"/>
      <c r="N63" s="59"/>
      <c r="O63" s="59"/>
      <c r="S63" s="59"/>
    </row>
    <row r="64" spans="1:19" ht="12.75" customHeight="1" x14ac:dyDescent="0.25">
      <c r="A64" s="17"/>
      <c r="H64" s="12">
        <f>H29-H54</f>
        <v>0</v>
      </c>
      <c r="J64" s="12">
        <f>J29-J54</f>
        <v>0</v>
      </c>
      <c r="L64" s="12">
        <f>L29-L54</f>
        <v>0</v>
      </c>
      <c r="M64" s="21"/>
      <c r="N64" s="12">
        <f>N29-N54</f>
        <v>0</v>
      </c>
      <c r="O64" s="21"/>
      <c r="P64" s="12">
        <f>P29-P54</f>
        <v>2</v>
      </c>
      <c r="R64" s="12">
        <f>R29-R54</f>
        <v>0</v>
      </c>
      <c r="S64" s="59"/>
    </row>
    <row r="65" spans="1:19" ht="12.75" customHeight="1" x14ac:dyDescent="0.25">
      <c r="A65" s="17"/>
      <c r="L65" s="59"/>
      <c r="M65" s="59"/>
      <c r="N65" s="59"/>
      <c r="O65" s="59"/>
      <c r="S65" s="59"/>
    </row>
    <row r="66" spans="1:19" ht="12.75" customHeight="1" x14ac:dyDescent="0.25"/>
    <row r="67" spans="1:19" ht="12.75" customHeight="1" x14ac:dyDescent="0.25"/>
    <row r="68" spans="1:19" ht="12.75" customHeight="1" x14ac:dyDescent="0.25"/>
    <row r="69" spans="1:19" ht="12.75" customHeight="1" x14ac:dyDescent="0.25"/>
  </sheetData>
  <mergeCells count="11">
    <mergeCell ref="A60:D60"/>
    <mergeCell ref="G60:O60"/>
    <mergeCell ref="A61:D61"/>
    <mergeCell ref="G61:O61"/>
    <mergeCell ref="A1:S1"/>
    <mergeCell ref="A2:S2"/>
    <mergeCell ref="A4:S4"/>
    <mergeCell ref="A5:S5"/>
    <mergeCell ref="A6:S6"/>
    <mergeCell ref="A59:D59"/>
    <mergeCell ref="G59:O59"/>
  </mergeCells>
  <printOptions horizontalCentered="1"/>
  <pageMargins left="0.31496062992125984" right="0.31496062992125984" top="1.5748031496062993" bottom="0.98425196850393704" header="0.31496062992125984" footer="0.1181102362204724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y 3 m S T C V v P / u n A A A A + Q A A A B I A H A B D b 2 5 m a W c v U G F j a 2 F n Z S 5 4 b W w g o h g A K K A U A A A A A A A A A A A A A A A A A A A A A A A A A A A A h Y / B C o I w H I d f R X Z 3 m x M j 5 O + E u i Z E Q X Q d a + l I p 7 j Z f L c O P V K v k F B W t 4 6 / j + / w / R 6 3 O + R j U w d X 1 V v d m g x F m K J A G d m e t C k z N L h z u E Q 5 h 6 2 Q F 1 G q Y J K N T U d 7 y l D l X J c S 4 r 3 H P s Z t X x J G a U S O x W Y v K 9 U I 9 J H 1 f z n U x j p h p E I c D q 8 Y z n C y w A l l M Y 4 i y o D M H A p t v g 6 b k j E F 8 g N h P d R u 6 B X v X L j a A Z k n k P c N / g R Q S w M E F A A C A A g A y 3 m S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t 5 k k w o i k e 4 D g A A A B E A A A A T A B w A R m 9 y b X V s Y X M v U 2 V j d G l v b j E u b S C i G A A o o B Q A A A A A A A A A A A A A A A A A A A A A A A A A A A A r T k 0 u y c z P U w i G 0 I b W A F B L A Q I t A B Q A A g A I A M t 5 k k w l b z / 7 p w A A A P k A A A A S A A A A A A A A A A A A A A A A A A A A A A B D b 2 5 m a W c v U G F j a 2 F n Z S 5 4 b W x Q S w E C L Q A U A A I A C A D L e Z J M D 8 r p q 6 Q A A A D p A A A A E w A A A A A A A A A A A A A A A A D z A A A A W 0 N v b n R l b n R f V H l w Z X N d L n h t b F B L A Q I t A B Q A A g A I A M t 5 k k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c Q e u S f q J f Q I r O A J F Q q M c X A A A A A A I A A A A A A A N m A A D A A A A A E A A A A J I D x + e Q 8 5 W 8 F b K U + 7 e l E O w A A A A A B I A A A K A A A A A Q A A A A 0 w 7 5 w C 1 W 8 M P u w W 1 G m C b P a V A A A A D e z 9 p 5 R M J c U F e / u T x X m F L x T E c J U Q s k T Q 8 c O y y m 5 j c b R G l f n d b a r 1 a y Q 2 0 I b 4 i S f A l h H j 2 8 n c 2 C B k p 9 J Z G m j x t e c r E L c t F S U 5 n t v e Y / C m + f 2 B Q A A A C s J p X u R A b 7 s w t U 8 p 5 Z 2 P U k y S k k 8 Q = = < / D a t a M a s h u p > 
</file>

<file path=customXml/itemProps1.xml><?xml version="1.0" encoding="utf-8"?>
<ds:datastoreItem xmlns:ds="http://schemas.openxmlformats.org/officeDocument/2006/customXml" ds:itemID="{2ED6DE6A-9E1E-4C3F-B005-81FC17D506D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BP</vt:lpstr>
      <vt:lpstr>DRE</vt:lpstr>
      <vt:lpstr>DRA</vt:lpstr>
      <vt:lpstr>DMPL</vt:lpstr>
      <vt:lpstr>DFC</vt:lpstr>
      <vt:lpstr>DVA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Glauber</dc:creator>
  <cp:lastModifiedBy>Sandra Leite</cp:lastModifiedBy>
  <dcterms:created xsi:type="dcterms:W3CDTF">2018-04-18T18:13:20Z</dcterms:created>
  <dcterms:modified xsi:type="dcterms:W3CDTF">2018-05-11T12:40:13Z</dcterms:modified>
</cp:coreProperties>
</file>